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BNG0871\Desktop\コロナ禍\"/>
    </mc:Choice>
  </mc:AlternateContent>
  <xr:revisionPtr revIDLastSave="0" documentId="13_ncr:1_{8C364400-1AC4-4577-B534-6982CA70AF50}" xr6:coauthVersionLast="36" xr6:coauthVersionMax="36" xr10:uidLastSave="{00000000-0000-0000-0000-000000000000}"/>
  <bookViews>
    <workbookView xWindow="0" yWindow="0" windowWidth="23040" windowHeight="9384" activeTab="3" xr2:uid="{00000000-000D-0000-FFFF-FFFF00000000}"/>
  </bookViews>
  <sheets>
    <sheet name="イメージ" sheetId="1" r:id="rId1"/>
    <sheet name="西元データ" sheetId="7" r:id="rId2"/>
    <sheet name="厚労省統計" sheetId="6" r:id="rId3"/>
    <sheet name="西元統計" sheetId="8" r:id="rId4"/>
  </sheets>
  <definedNames>
    <definedName name="solver_adj" localSheetId="2" hidden="1">厚労省統計!$C$48,厚労省統計!$R$3,厚労省統計!$N$39</definedName>
    <definedName name="solver_adj" localSheetId="3" hidden="1">西元統計!$C$48,西元統計!$R$3,西元統計!$N$39</definedName>
    <definedName name="solver_cvg" localSheetId="2" hidden="1">0.0001</definedName>
    <definedName name="solver_cvg" localSheetId="3" hidden="1">0.0001</definedName>
    <definedName name="solver_drv" localSheetId="2" hidden="1">1</definedName>
    <definedName name="solver_drv" localSheetId="3" hidden="1">1</definedName>
    <definedName name="solver_eng" localSheetId="2" hidden="1">3</definedName>
    <definedName name="solver_eng" localSheetId="3" hidden="1">3</definedName>
    <definedName name="solver_est" localSheetId="2" hidden="1">1</definedName>
    <definedName name="solver_est" localSheetId="3" hidden="1">1</definedName>
    <definedName name="solver_itr" localSheetId="2" hidden="1">2147483647</definedName>
    <definedName name="solver_itr" localSheetId="3" hidden="1">2147483647</definedName>
    <definedName name="solver_lhs1" localSheetId="2" hidden="1">厚労省統計!$C$48</definedName>
    <definedName name="solver_lhs1" localSheetId="3" hidden="1">西元統計!$C$48</definedName>
    <definedName name="solver_lhs2" localSheetId="2" hidden="1">厚労省統計!$C$48</definedName>
    <definedName name="solver_lhs2" localSheetId="3" hidden="1">西元統計!$C$48</definedName>
    <definedName name="solver_lhs3" localSheetId="2" hidden="1">厚労省統計!$N$39</definedName>
    <definedName name="solver_lhs3" localSheetId="3" hidden="1">西元統計!$N$39</definedName>
    <definedName name="solver_lhs4" localSheetId="2" hidden="1">厚労省統計!$N$39</definedName>
    <definedName name="solver_lhs4" localSheetId="3" hidden="1">西元統計!$N$39</definedName>
    <definedName name="solver_lhs5" localSheetId="2" hidden="1">厚労省統計!$R$3</definedName>
    <definedName name="solver_lhs5" localSheetId="3" hidden="1">西元統計!$R$3</definedName>
    <definedName name="solver_lhs6" localSheetId="2" hidden="1">厚労省統計!$R$3</definedName>
    <definedName name="solver_lhs6" localSheetId="3" hidden="1">西元統計!$R$3</definedName>
    <definedName name="solver_mip" localSheetId="2" hidden="1">2147483647</definedName>
    <definedName name="solver_mip" localSheetId="3" hidden="1">2147483647</definedName>
    <definedName name="solver_mni" localSheetId="2" hidden="1">30</definedName>
    <definedName name="solver_mni" localSheetId="3" hidden="1">30</definedName>
    <definedName name="solver_mrt" localSheetId="2" hidden="1">0.075</definedName>
    <definedName name="solver_mrt" localSheetId="3" hidden="1">0.075</definedName>
    <definedName name="solver_msl" localSheetId="2" hidden="1">2</definedName>
    <definedName name="solver_msl" localSheetId="3" hidden="1">2</definedName>
    <definedName name="solver_neg" localSheetId="2" hidden="1">1</definedName>
    <definedName name="solver_neg" localSheetId="3" hidden="1">1</definedName>
    <definedName name="solver_nod" localSheetId="2" hidden="1">2147483647</definedName>
    <definedName name="solver_nod" localSheetId="3" hidden="1">2147483647</definedName>
    <definedName name="solver_num" localSheetId="2" hidden="1">6</definedName>
    <definedName name="solver_num" localSheetId="3" hidden="1">6</definedName>
    <definedName name="solver_nwt" localSheetId="2" hidden="1">1</definedName>
    <definedName name="solver_nwt" localSheetId="3" hidden="1">1</definedName>
    <definedName name="solver_opt" localSheetId="2" hidden="1">厚労省統計!$R$39</definedName>
    <definedName name="solver_opt" localSheetId="3" hidden="1">西元統計!$R$39</definedName>
    <definedName name="solver_pre" localSheetId="2" hidden="1">0.000001</definedName>
    <definedName name="solver_pre" localSheetId="3" hidden="1">0.000001</definedName>
    <definedName name="solver_rbv" localSheetId="2" hidden="1">1</definedName>
    <definedName name="solver_rbv" localSheetId="3" hidden="1">1</definedName>
    <definedName name="solver_rel1" localSheetId="2" hidden="1">1</definedName>
    <definedName name="solver_rel1" localSheetId="3" hidden="1">1</definedName>
    <definedName name="solver_rel2" localSheetId="2" hidden="1">3</definedName>
    <definedName name="solver_rel2" localSheetId="3" hidden="1">3</definedName>
    <definedName name="solver_rel3" localSheetId="2" hidden="1">1</definedName>
    <definedName name="solver_rel3" localSheetId="3" hidden="1">1</definedName>
    <definedName name="solver_rel4" localSheetId="2" hidden="1">3</definedName>
    <definedName name="solver_rel4" localSheetId="3" hidden="1">3</definedName>
    <definedName name="solver_rel5" localSheetId="2" hidden="1">1</definedName>
    <definedName name="solver_rel5" localSheetId="3" hidden="1">1</definedName>
    <definedName name="solver_rel6" localSheetId="2" hidden="1">3</definedName>
    <definedName name="solver_rel6" localSheetId="3" hidden="1">3</definedName>
    <definedName name="solver_rhs1" localSheetId="2" hidden="1">0.09</definedName>
    <definedName name="solver_rhs1" localSheetId="3" hidden="1">0.09</definedName>
    <definedName name="solver_rhs2" localSheetId="2" hidden="1">0.05</definedName>
    <definedName name="solver_rhs2" localSheetId="3" hidden="1">0.05</definedName>
    <definedName name="solver_rhs3" localSheetId="2" hidden="1">1.2</definedName>
    <definedName name="solver_rhs3" localSheetId="3" hidden="1">1.2</definedName>
    <definedName name="solver_rhs4" localSheetId="2" hidden="1">1</definedName>
    <definedName name="solver_rhs4" localSheetId="3" hidden="1">1</definedName>
    <definedName name="solver_rhs5" localSheetId="2" hidden="1">0.14</definedName>
    <definedName name="solver_rhs5" localSheetId="3" hidden="1">0.14</definedName>
    <definedName name="solver_rhs6" localSheetId="2" hidden="1">0.11</definedName>
    <definedName name="solver_rhs6" localSheetId="3" hidden="1">0.11</definedName>
    <definedName name="solver_rlx" localSheetId="2" hidden="1">2</definedName>
    <definedName name="solver_rlx" localSheetId="3" hidden="1">2</definedName>
    <definedName name="solver_rsd" localSheetId="2" hidden="1">0</definedName>
    <definedName name="solver_rsd" localSheetId="3" hidden="1">0</definedName>
    <definedName name="solver_scl" localSheetId="2" hidden="1">1</definedName>
    <definedName name="solver_scl" localSheetId="3" hidden="1">1</definedName>
    <definedName name="solver_sho" localSheetId="2" hidden="1">2</definedName>
    <definedName name="solver_sho" localSheetId="3" hidden="1">2</definedName>
    <definedName name="solver_ssz" localSheetId="2" hidden="1">100</definedName>
    <definedName name="solver_ssz" localSheetId="3" hidden="1">100</definedName>
    <definedName name="solver_tim" localSheetId="2" hidden="1">2147483647</definedName>
    <definedName name="solver_tim" localSheetId="3" hidden="1">2147483647</definedName>
    <definedName name="solver_tol" localSheetId="2" hidden="1">0.01</definedName>
    <definedName name="solver_tol" localSheetId="3" hidden="1">0.01</definedName>
    <definedName name="solver_typ" localSheetId="2" hidden="1">2</definedName>
    <definedName name="solver_typ" localSheetId="3" hidden="1">2</definedName>
    <definedName name="solver_val" localSheetId="2" hidden="1">0</definedName>
    <definedName name="solver_val" localSheetId="3" hidden="1">0</definedName>
    <definedName name="solver_ver" localSheetId="2" hidden="1">3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8" i="8" l="1"/>
  <c r="L118" i="8"/>
  <c r="K118" i="8"/>
  <c r="J118" i="8"/>
  <c r="I118" i="8"/>
  <c r="H118" i="8"/>
  <c r="G118" i="8"/>
  <c r="F118" i="8"/>
  <c r="E118" i="8"/>
  <c r="M117" i="8"/>
  <c r="L117" i="8"/>
  <c r="K117" i="8"/>
  <c r="J117" i="8"/>
  <c r="I117" i="8"/>
  <c r="H117" i="8"/>
  <c r="G117" i="8"/>
  <c r="F117" i="8"/>
  <c r="E117" i="8"/>
  <c r="K116" i="8"/>
  <c r="J116" i="8"/>
  <c r="G116" i="8"/>
  <c r="F116" i="8"/>
  <c r="M115" i="8"/>
  <c r="M116" i="8" s="1"/>
  <c r="L115" i="8"/>
  <c r="L116" i="8" s="1"/>
  <c r="K115" i="8"/>
  <c r="J115" i="8"/>
  <c r="I115" i="8"/>
  <c r="I116" i="8" s="1"/>
  <c r="H115" i="8"/>
  <c r="H116" i="8" s="1"/>
  <c r="H18" i="8" s="1"/>
  <c r="G115" i="8"/>
  <c r="F115" i="8"/>
  <c r="E115" i="8"/>
  <c r="E116" i="8" s="1"/>
  <c r="N110" i="8"/>
  <c r="N117" i="8" s="1"/>
  <c r="N26" i="8" s="1"/>
  <c r="N109" i="8"/>
  <c r="N118" i="8" s="1"/>
  <c r="N108" i="8"/>
  <c r="N115" i="8" s="1"/>
  <c r="N104" i="8"/>
  <c r="M104" i="8"/>
  <c r="L104" i="8"/>
  <c r="K104" i="8"/>
  <c r="J104" i="8"/>
  <c r="I104" i="8"/>
  <c r="H104" i="8"/>
  <c r="F104" i="8"/>
  <c r="E104" i="8"/>
  <c r="M103" i="8"/>
  <c r="L103" i="8"/>
  <c r="K103" i="8"/>
  <c r="J103" i="8"/>
  <c r="I103" i="8"/>
  <c r="H103" i="8"/>
  <c r="M102" i="8"/>
  <c r="J102" i="8"/>
  <c r="I102" i="8"/>
  <c r="F102" i="8"/>
  <c r="E102" i="8"/>
  <c r="M101" i="8"/>
  <c r="L101" i="8"/>
  <c r="L102" i="8" s="1"/>
  <c r="K101" i="8"/>
  <c r="K102" i="8" s="1"/>
  <c r="J101" i="8"/>
  <c r="I101" i="8"/>
  <c r="H101" i="8"/>
  <c r="H102" i="8" s="1"/>
  <c r="G101" i="8"/>
  <c r="F101" i="8"/>
  <c r="E101" i="8"/>
  <c r="N95" i="8"/>
  <c r="N103" i="8" s="1"/>
  <c r="G95" i="8"/>
  <c r="G103" i="8" s="1"/>
  <c r="F95" i="8"/>
  <c r="F103" i="8" s="1"/>
  <c r="E95" i="8"/>
  <c r="E103" i="8" s="1"/>
  <c r="N94" i="8"/>
  <c r="N101" i="8" s="1"/>
  <c r="N80" i="8"/>
  <c r="D69" i="8"/>
  <c r="D75" i="8" s="1"/>
  <c r="D68" i="8"/>
  <c r="D74" i="8" s="1"/>
  <c r="D67" i="8"/>
  <c r="D73" i="8" s="1"/>
  <c r="D66" i="8"/>
  <c r="D72" i="8" s="1"/>
  <c r="D57" i="8"/>
  <c r="B57" i="8"/>
  <c r="B56" i="8"/>
  <c r="B55" i="8"/>
  <c r="D52" i="8"/>
  <c r="B46" i="8"/>
  <c r="D43" i="8"/>
  <c r="B43" i="8"/>
  <c r="B42" i="8"/>
  <c r="B41" i="8"/>
  <c r="L35" i="8"/>
  <c r="H35" i="8"/>
  <c r="M34" i="8"/>
  <c r="I34" i="8"/>
  <c r="F34" i="8"/>
  <c r="E34" i="8"/>
  <c r="L33" i="8"/>
  <c r="K33" i="8"/>
  <c r="H33" i="8"/>
  <c r="M32" i="8"/>
  <c r="L32" i="8"/>
  <c r="K32" i="8"/>
  <c r="J32" i="8"/>
  <c r="I32" i="8"/>
  <c r="H32" i="8"/>
  <c r="G32" i="8"/>
  <c r="F32" i="8"/>
  <c r="E32" i="8"/>
  <c r="M31" i="8"/>
  <c r="M33" i="8" s="1"/>
  <c r="L31" i="8"/>
  <c r="L34" i="8" s="1"/>
  <c r="K31" i="8"/>
  <c r="K34" i="8" s="1"/>
  <c r="J31" i="8"/>
  <c r="J33" i="8" s="1"/>
  <c r="I31" i="8"/>
  <c r="I33" i="8" s="1"/>
  <c r="H31" i="8"/>
  <c r="H34" i="8" s="1"/>
  <c r="G31" i="8"/>
  <c r="F31" i="8"/>
  <c r="F33" i="8" s="1"/>
  <c r="E31" i="8"/>
  <c r="E33" i="8" s="1"/>
  <c r="M30" i="8"/>
  <c r="L30" i="8"/>
  <c r="I30" i="8"/>
  <c r="H30" i="8"/>
  <c r="E30" i="8"/>
  <c r="N29" i="8"/>
  <c r="M29" i="8"/>
  <c r="L29" i="8"/>
  <c r="K29" i="8"/>
  <c r="J29" i="8"/>
  <c r="I29" i="8"/>
  <c r="H29" i="8"/>
  <c r="F29" i="8"/>
  <c r="E29" i="8"/>
  <c r="J26" i="8"/>
  <c r="I26" i="8"/>
  <c r="F26" i="8"/>
  <c r="E26" i="8"/>
  <c r="M24" i="8"/>
  <c r="L24" i="8"/>
  <c r="L27" i="8" s="1"/>
  <c r="L68" i="8" s="1"/>
  <c r="L74" i="8" s="1"/>
  <c r="K24" i="8"/>
  <c r="J24" i="8"/>
  <c r="J25" i="8" s="1"/>
  <c r="I24" i="8"/>
  <c r="H24" i="8"/>
  <c r="H25" i="8" s="1"/>
  <c r="G24" i="8"/>
  <c r="F24" i="8"/>
  <c r="F25" i="8" s="1"/>
  <c r="E24" i="8"/>
  <c r="E25" i="8" s="1"/>
  <c r="M26" i="8"/>
  <c r="M22" i="8"/>
  <c r="L22" i="8"/>
  <c r="J22" i="8"/>
  <c r="I22" i="8"/>
  <c r="F22" i="8"/>
  <c r="E22" i="8"/>
  <c r="K22" i="8"/>
  <c r="G22" i="8"/>
  <c r="J18" i="8"/>
  <c r="M16" i="8"/>
  <c r="M17" i="8" s="1"/>
  <c r="L16" i="8"/>
  <c r="L19" i="8" s="1"/>
  <c r="L67" i="8" s="1"/>
  <c r="L73" i="8" s="1"/>
  <c r="K16" i="8"/>
  <c r="J16" i="8"/>
  <c r="I16" i="8"/>
  <c r="I17" i="8" s="1"/>
  <c r="H16" i="8"/>
  <c r="H19" i="8" s="1"/>
  <c r="H67" i="8" s="1"/>
  <c r="H73" i="8" s="1"/>
  <c r="G16" i="8"/>
  <c r="G17" i="8" s="1"/>
  <c r="F16" i="8"/>
  <c r="F17" i="8" s="1"/>
  <c r="E16" i="8"/>
  <c r="F18" i="8"/>
  <c r="K14" i="8"/>
  <c r="J14" i="8"/>
  <c r="F14" i="8"/>
  <c r="E14" i="8"/>
  <c r="L10" i="8"/>
  <c r="M8" i="8"/>
  <c r="L8" i="8"/>
  <c r="K8" i="8"/>
  <c r="K11" i="8" s="1"/>
  <c r="J8" i="8"/>
  <c r="J11" i="8" s="1"/>
  <c r="J12" i="8" s="1"/>
  <c r="I8" i="8"/>
  <c r="I9" i="8" s="1"/>
  <c r="H8" i="8"/>
  <c r="H9" i="8" s="1"/>
  <c r="G8" i="8"/>
  <c r="G9" i="8" s="1"/>
  <c r="F8" i="8"/>
  <c r="F11" i="8" s="1"/>
  <c r="E8" i="8"/>
  <c r="E9" i="8" s="1"/>
  <c r="L9" i="8"/>
  <c r="K10" i="8"/>
  <c r="I10" i="8"/>
  <c r="K6" i="8"/>
  <c r="H6" i="8"/>
  <c r="G6" i="8"/>
  <c r="F6" i="8"/>
  <c r="F71" i="8"/>
  <c r="J4" i="8"/>
  <c r="H4" i="8"/>
  <c r="G4" i="8"/>
  <c r="N3" i="8"/>
  <c r="H36" i="8" l="1"/>
  <c r="L36" i="8"/>
  <c r="L28" i="8"/>
  <c r="I19" i="8"/>
  <c r="I67" i="8" s="1"/>
  <c r="I73" i="8" s="1"/>
  <c r="J9" i="8"/>
  <c r="F9" i="8"/>
  <c r="L17" i="8"/>
  <c r="L18" i="8"/>
  <c r="E71" i="8"/>
  <c r="E6" i="8"/>
  <c r="E10" i="8"/>
  <c r="M14" i="8"/>
  <c r="E85" i="8"/>
  <c r="N8" i="8"/>
  <c r="M85" i="8"/>
  <c r="K66" i="8"/>
  <c r="K72" i="8" s="1"/>
  <c r="K44" i="8"/>
  <c r="G26" i="8"/>
  <c r="G25" i="8"/>
  <c r="K26" i="8"/>
  <c r="K25" i="8"/>
  <c r="J27" i="8"/>
  <c r="J68" i="8" s="1"/>
  <c r="J74" i="8" s="1"/>
  <c r="N24" i="8"/>
  <c r="K17" i="8"/>
  <c r="K18" i="8"/>
  <c r="B45" i="8"/>
  <c r="B44" i="8"/>
  <c r="M4" i="8"/>
  <c r="I4" i="8"/>
  <c r="E4" i="8"/>
  <c r="K4" i="8"/>
  <c r="F4" i="8"/>
  <c r="L4" i="8"/>
  <c r="L6" i="8"/>
  <c r="K9" i="8"/>
  <c r="F48" i="8"/>
  <c r="F66" i="8"/>
  <c r="F72" i="8" s="1"/>
  <c r="F44" i="8"/>
  <c r="M11" i="8"/>
  <c r="M48" i="8" s="1"/>
  <c r="E18" i="8"/>
  <c r="E17" i="8"/>
  <c r="J17" i="8"/>
  <c r="M19" i="8"/>
  <c r="M67" i="8" s="1"/>
  <c r="M73" i="8" s="1"/>
  <c r="H27" i="8"/>
  <c r="H68" i="8" s="1"/>
  <c r="H74" i="8" s="1"/>
  <c r="H22" i="8"/>
  <c r="G27" i="8"/>
  <c r="G28" i="8" s="1"/>
  <c r="E28" i="8" s="1"/>
  <c r="P33" i="8"/>
  <c r="L69" i="8"/>
  <c r="L75" i="8" s="1"/>
  <c r="I71" i="8"/>
  <c r="I6" i="8"/>
  <c r="M71" i="8"/>
  <c r="M6" i="8"/>
  <c r="J48" i="8"/>
  <c r="J44" i="8"/>
  <c r="J66" i="8"/>
  <c r="J72" i="8" s="1"/>
  <c r="H14" i="8"/>
  <c r="M27" i="8"/>
  <c r="M68" i="8" s="1"/>
  <c r="M74" i="8" s="1"/>
  <c r="M25" i="8"/>
  <c r="I85" i="8"/>
  <c r="I11" i="8"/>
  <c r="I48" i="8" s="1"/>
  <c r="G10" i="8"/>
  <c r="I18" i="8"/>
  <c r="H20" i="8"/>
  <c r="H17" i="8"/>
  <c r="F27" i="8"/>
  <c r="F68" i="8" s="1"/>
  <c r="F74" i="8" s="1"/>
  <c r="H71" i="8"/>
  <c r="H10" i="8"/>
  <c r="L71" i="8"/>
  <c r="M10" i="8"/>
  <c r="M9" i="8"/>
  <c r="G85" i="8"/>
  <c r="K85" i="8"/>
  <c r="K12" i="8"/>
  <c r="G11" i="8"/>
  <c r="G12" i="8" s="1"/>
  <c r="E12" i="8" s="1"/>
  <c r="I14" i="8"/>
  <c r="F19" i="8"/>
  <c r="F20" i="8" s="1"/>
  <c r="J19" i="8"/>
  <c r="J67" i="8" s="1"/>
  <c r="J73" i="8" s="1"/>
  <c r="N16" i="8"/>
  <c r="B61" i="8" s="1"/>
  <c r="L20" i="8"/>
  <c r="I25" i="8"/>
  <c r="I27" i="8"/>
  <c r="I68" i="8" s="1"/>
  <c r="I74" i="8" s="1"/>
  <c r="I35" i="8"/>
  <c r="M35" i="8"/>
  <c r="M36" i="8" s="1"/>
  <c r="K48" i="8"/>
  <c r="H26" i="8"/>
  <c r="L26" i="8"/>
  <c r="K27" i="8"/>
  <c r="K68" i="8" s="1"/>
  <c r="K74" i="8" s="1"/>
  <c r="F30" i="8"/>
  <c r="J30" i="8"/>
  <c r="F35" i="8"/>
  <c r="J35" i="8"/>
  <c r="N32" i="8"/>
  <c r="J34" i="8"/>
  <c r="H69" i="8"/>
  <c r="H75" i="8" s="1"/>
  <c r="J71" i="8"/>
  <c r="N71" i="8"/>
  <c r="J6" i="8"/>
  <c r="F10" i="8"/>
  <c r="J10" i="8"/>
  <c r="N10" i="8"/>
  <c r="H85" i="8"/>
  <c r="H11" i="8"/>
  <c r="L85" i="8"/>
  <c r="L11" i="8"/>
  <c r="F12" i="8"/>
  <c r="L14" i="8"/>
  <c r="M18" i="8"/>
  <c r="G19" i="8"/>
  <c r="K19" i="8"/>
  <c r="K67" i="8" s="1"/>
  <c r="K73" i="8" s="1"/>
  <c r="L25" i="8"/>
  <c r="K30" i="8"/>
  <c r="G33" i="8"/>
  <c r="K35" i="8"/>
  <c r="P80" i="8"/>
  <c r="K71" i="8"/>
  <c r="F85" i="8"/>
  <c r="J85" i="8"/>
  <c r="N102" i="8"/>
  <c r="N31" i="8"/>
  <c r="N34" i="8" s="1"/>
  <c r="G102" i="8"/>
  <c r="G104" i="8"/>
  <c r="G29" i="8" s="1"/>
  <c r="N116" i="8"/>
  <c r="P80" i="6"/>
  <c r="N80" i="6"/>
  <c r="K28" i="8" l="1"/>
  <c r="P25" i="8"/>
  <c r="I20" i="8"/>
  <c r="K20" i="8"/>
  <c r="M20" i="8"/>
  <c r="G48" i="8"/>
  <c r="P9" i="8"/>
  <c r="P17" i="8"/>
  <c r="I12" i="8"/>
  <c r="M12" i="8"/>
  <c r="G30" i="8"/>
  <c r="G35" i="8"/>
  <c r="J86" i="8"/>
  <c r="K69" i="8"/>
  <c r="K75" i="8" s="1"/>
  <c r="K36" i="8"/>
  <c r="G67" i="8"/>
  <c r="G73" i="8" s="1"/>
  <c r="P19" i="8"/>
  <c r="Q19" i="8"/>
  <c r="E19" i="8"/>
  <c r="L66" i="8"/>
  <c r="L72" i="8" s="1"/>
  <c r="L44" i="8"/>
  <c r="J69" i="8"/>
  <c r="J75" i="8" s="1"/>
  <c r="J36" i="8"/>
  <c r="J47" i="8"/>
  <c r="F76" i="8"/>
  <c r="N4" i="8"/>
  <c r="G14" i="8"/>
  <c r="G18" i="8"/>
  <c r="G20" i="8"/>
  <c r="E20" i="8" s="1"/>
  <c r="N85" i="8"/>
  <c r="B47" i="8"/>
  <c r="F86" i="8"/>
  <c r="L86" i="8"/>
  <c r="F69" i="8"/>
  <c r="F75" i="8" s="1"/>
  <c r="I69" i="8"/>
  <c r="I75" i="8" s="1"/>
  <c r="K86" i="8"/>
  <c r="I86" i="8"/>
  <c r="G68" i="8"/>
  <c r="G74" i="8" s="1"/>
  <c r="P27" i="8"/>
  <c r="Q27" i="8"/>
  <c r="E27" i="8"/>
  <c r="K47" i="8"/>
  <c r="L12" i="8"/>
  <c r="H66" i="8"/>
  <c r="H72" i="8" s="1"/>
  <c r="H44" i="8"/>
  <c r="H48" i="8"/>
  <c r="G34" i="8"/>
  <c r="I36" i="8"/>
  <c r="L48" i="8"/>
  <c r="K76" i="8"/>
  <c r="K77" i="8"/>
  <c r="E86" i="8"/>
  <c r="J20" i="8"/>
  <c r="F28" i="8"/>
  <c r="M28" i="8"/>
  <c r="M66" i="8"/>
  <c r="M72" i="8" s="1"/>
  <c r="M44" i="8"/>
  <c r="N18" i="8"/>
  <c r="G71" i="8"/>
  <c r="G86" i="8" s="1"/>
  <c r="F36" i="8"/>
  <c r="H86" i="8"/>
  <c r="M69" i="8"/>
  <c r="M75" i="8" s="1"/>
  <c r="F67" i="8"/>
  <c r="F73" i="8" s="1"/>
  <c r="F77" i="8" s="1"/>
  <c r="G66" i="8"/>
  <c r="G72" i="8" s="1"/>
  <c r="G44" i="8"/>
  <c r="Q11" i="8"/>
  <c r="P11" i="8"/>
  <c r="E11" i="8"/>
  <c r="I66" i="8"/>
  <c r="I72" i="8" s="1"/>
  <c r="I44" i="8"/>
  <c r="J76" i="8"/>
  <c r="J77" i="8"/>
  <c r="H28" i="8"/>
  <c r="F47" i="8"/>
  <c r="J28" i="8"/>
  <c r="M86" i="8"/>
  <c r="I28" i="8"/>
  <c r="H12" i="8"/>
  <c r="D69" i="6"/>
  <c r="D75" i="6" s="1"/>
  <c r="D68" i="6"/>
  <c r="D74" i="6" s="1"/>
  <c r="D67" i="6"/>
  <c r="D73" i="6" s="1"/>
  <c r="D66" i="6"/>
  <c r="D72" i="6" s="1"/>
  <c r="F79" i="8" l="1"/>
  <c r="F78" i="8"/>
  <c r="G69" i="8"/>
  <c r="G75" i="8" s="1"/>
  <c r="E35" i="8"/>
  <c r="Q35" i="8"/>
  <c r="P35" i="8"/>
  <c r="J79" i="8"/>
  <c r="J78" i="8"/>
  <c r="M76" i="8"/>
  <c r="M77" i="8"/>
  <c r="H77" i="8"/>
  <c r="H76" i="8"/>
  <c r="L47" i="8"/>
  <c r="R11" i="8"/>
  <c r="K78" i="8"/>
  <c r="K79" i="8"/>
  <c r="N86" i="8"/>
  <c r="L77" i="8"/>
  <c r="L76" i="8"/>
  <c r="I47" i="8"/>
  <c r="G47" i="8"/>
  <c r="E68" i="8"/>
  <c r="E74" i="8" s="1"/>
  <c r="N74" i="8" s="1"/>
  <c r="N27" i="8"/>
  <c r="E67" i="8"/>
  <c r="E73" i="8" s="1"/>
  <c r="N73" i="8" s="1"/>
  <c r="N19" i="8"/>
  <c r="G36" i="8"/>
  <c r="E36" i="8" s="1"/>
  <c r="I76" i="8"/>
  <c r="I77" i="8"/>
  <c r="E66" i="8"/>
  <c r="E72" i="8" s="1"/>
  <c r="N11" i="8"/>
  <c r="E44" i="8"/>
  <c r="E48" i="8"/>
  <c r="G76" i="8"/>
  <c r="G77" i="8"/>
  <c r="M47" i="8"/>
  <c r="H47" i="8"/>
  <c r="R27" i="8"/>
  <c r="R19" i="8"/>
  <c r="N57" i="7"/>
  <c r="N55" i="7"/>
  <c r="N52" i="7"/>
  <c r="N49" i="7"/>
  <c r="N44" i="8" l="1"/>
  <c r="E47" i="8"/>
  <c r="N72" i="8"/>
  <c r="E76" i="8"/>
  <c r="N76" i="8" s="1"/>
  <c r="P76" i="8" s="1"/>
  <c r="E77" i="8"/>
  <c r="L78" i="8"/>
  <c r="L79" i="8"/>
  <c r="R35" i="8"/>
  <c r="R37" i="8" s="1"/>
  <c r="M78" i="8"/>
  <c r="M79" i="8"/>
  <c r="B49" i="8"/>
  <c r="B48" i="8"/>
  <c r="B50" i="8"/>
  <c r="G78" i="8"/>
  <c r="G79" i="8"/>
  <c r="I78" i="8"/>
  <c r="I79" i="8"/>
  <c r="H78" i="8"/>
  <c r="H79" i="8"/>
  <c r="E69" i="8"/>
  <c r="E75" i="8" s="1"/>
  <c r="N75" i="8" s="1"/>
  <c r="N35" i="8"/>
  <c r="O39" i="7"/>
  <c r="I34" i="7"/>
  <c r="E34" i="7"/>
  <c r="M32" i="7"/>
  <c r="R32" i="7" s="1"/>
  <c r="R31" i="7"/>
  <c r="L34" i="7" s="1"/>
  <c r="O31" i="7"/>
  <c r="M31" i="7"/>
  <c r="R22" i="7"/>
  <c r="L25" i="7" s="1"/>
  <c r="M22" i="7"/>
  <c r="O22" i="7" s="1"/>
  <c r="O21" i="7"/>
  <c r="M21" i="7"/>
  <c r="R21" i="7" s="1"/>
  <c r="R12" i="7"/>
  <c r="K15" i="7" s="1"/>
  <c r="K18" i="7" s="1"/>
  <c r="K49" i="7" s="1"/>
  <c r="M12" i="7"/>
  <c r="O12" i="7" s="1"/>
  <c r="C15" i="7" s="1"/>
  <c r="O11" i="7"/>
  <c r="C14" i="7" s="1"/>
  <c r="M11" i="7"/>
  <c r="R11" i="7" s="1"/>
  <c r="I7" i="7"/>
  <c r="E7" i="7"/>
  <c r="M5" i="7"/>
  <c r="M4" i="7"/>
  <c r="R4" i="7" s="1"/>
  <c r="C49" i="8" l="1"/>
  <c r="K49" i="8" s="1"/>
  <c r="E78" i="8"/>
  <c r="N78" i="8" s="1"/>
  <c r="P78" i="8" s="1"/>
  <c r="E79" i="8"/>
  <c r="N79" i="8" s="1"/>
  <c r="P79" i="8" s="1"/>
  <c r="N77" i="8"/>
  <c r="P77" i="8" s="1"/>
  <c r="C50" i="8"/>
  <c r="C44" i="8"/>
  <c r="I14" i="7"/>
  <c r="I17" i="7" s="1"/>
  <c r="I48" i="7" s="1"/>
  <c r="E14" i="7"/>
  <c r="E17" i="7" s="1"/>
  <c r="E48" i="7" s="1"/>
  <c r="L14" i="7"/>
  <c r="L17" i="7" s="1"/>
  <c r="L48" i="7" s="1"/>
  <c r="H14" i="7"/>
  <c r="H17" i="7" s="1"/>
  <c r="H48" i="7" s="1"/>
  <c r="D14" i="7"/>
  <c r="K14" i="7"/>
  <c r="K17" i="7" s="1"/>
  <c r="K48" i="7" s="1"/>
  <c r="G14" i="7"/>
  <c r="G17" i="7" s="1"/>
  <c r="G48" i="7" s="1"/>
  <c r="F14" i="7"/>
  <c r="F17" i="7" s="1"/>
  <c r="F48" i="7" s="1"/>
  <c r="J35" i="7"/>
  <c r="F35" i="7"/>
  <c r="F38" i="7" s="1"/>
  <c r="K35" i="7"/>
  <c r="K38" i="7" s="1"/>
  <c r="I35" i="7"/>
  <c r="E35" i="7"/>
  <c r="L35" i="7"/>
  <c r="H35" i="7"/>
  <c r="H38" i="7" s="1"/>
  <c r="D35" i="7"/>
  <c r="G35" i="7"/>
  <c r="L7" i="7"/>
  <c r="H7" i="7"/>
  <c r="D7" i="7"/>
  <c r="K7" i="7"/>
  <c r="G7" i="7"/>
  <c r="J7" i="7"/>
  <c r="F7" i="7"/>
  <c r="J14" i="7"/>
  <c r="J17" i="7" s="1"/>
  <c r="J48" i="7" s="1"/>
  <c r="J24" i="7"/>
  <c r="J27" i="7" s="1"/>
  <c r="J51" i="7" s="1"/>
  <c r="F24" i="7"/>
  <c r="F27" i="7" s="1"/>
  <c r="F51" i="7" s="1"/>
  <c r="K24" i="7"/>
  <c r="K27" i="7" s="1"/>
  <c r="K51" i="7" s="1"/>
  <c r="I24" i="7"/>
  <c r="I27" i="7" s="1"/>
  <c r="I51" i="7" s="1"/>
  <c r="E24" i="7"/>
  <c r="E27" i="7" s="1"/>
  <c r="E51" i="7" s="1"/>
  <c r="L24" i="7"/>
  <c r="L27" i="7" s="1"/>
  <c r="L51" i="7" s="1"/>
  <c r="H24" i="7"/>
  <c r="D24" i="7"/>
  <c r="G24" i="7"/>
  <c r="G27" i="7" s="1"/>
  <c r="G51" i="7" s="1"/>
  <c r="E37" i="7"/>
  <c r="R5" i="7"/>
  <c r="O5" i="7"/>
  <c r="I37" i="7"/>
  <c r="J15" i="7"/>
  <c r="J18" i="7" s="1"/>
  <c r="J49" i="7" s="1"/>
  <c r="F15" i="7"/>
  <c r="F18" i="7" s="1"/>
  <c r="F49" i="7" s="1"/>
  <c r="I15" i="7"/>
  <c r="I18" i="7" s="1"/>
  <c r="I49" i="7" s="1"/>
  <c r="E15" i="7"/>
  <c r="E18" i="7" s="1"/>
  <c r="E49" i="7" s="1"/>
  <c r="L15" i="7"/>
  <c r="L18" i="7" s="1"/>
  <c r="L49" i="7" s="1"/>
  <c r="H15" i="7"/>
  <c r="H18" i="7" s="1"/>
  <c r="H49" i="7" s="1"/>
  <c r="D15" i="7"/>
  <c r="G15" i="7"/>
  <c r="G18" i="7" s="1"/>
  <c r="G49" i="7" s="1"/>
  <c r="L37" i="7"/>
  <c r="F25" i="7"/>
  <c r="F28" i="7" s="1"/>
  <c r="F52" i="7" s="1"/>
  <c r="J25" i="7"/>
  <c r="O32" i="7"/>
  <c r="F34" i="7"/>
  <c r="F37" i="7" s="1"/>
  <c r="J34" i="7"/>
  <c r="E25" i="7"/>
  <c r="O4" i="7"/>
  <c r="G25" i="7"/>
  <c r="G28" i="7" s="1"/>
  <c r="G52" i="7" s="1"/>
  <c r="K25" i="7"/>
  <c r="K28" i="7" s="1"/>
  <c r="K52" i="7" s="1"/>
  <c r="G34" i="7"/>
  <c r="K34" i="7"/>
  <c r="K37" i="7" s="1"/>
  <c r="I25" i="7"/>
  <c r="I28" i="7" s="1"/>
  <c r="I52" i="7" s="1"/>
  <c r="D25" i="7"/>
  <c r="H25" i="7"/>
  <c r="H28" i="7" s="1"/>
  <c r="H52" i="7" s="1"/>
  <c r="D34" i="7"/>
  <c r="H34" i="7"/>
  <c r="E46" i="8" l="1"/>
  <c r="L46" i="8"/>
  <c r="G46" i="8"/>
  <c r="M46" i="8"/>
  <c r="I46" i="8"/>
  <c r="K46" i="8"/>
  <c r="H46" i="8"/>
  <c r="J46" i="8"/>
  <c r="F46" i="8"/>
  <c r="H49" i="8"/>
  <c r="M49" i="8"/>
  <c r="E49" i="8"/>
  <c r="I49" i="8"/>
  <c r="L49" i="8"/>
  <c r="F49" i="8"/>
  <c r="J49" i="8"/>
  <c r="G49" i="8"/>
  <c r="L50" i="8"/>
  <c r="H50" i="8"/>
  <c r="K50" i="8"/>
  <c r="G50" i="8"/>
  <c r="J50" i="8"/>
  <c r="I50" i="8"/>
  <c r="F50" i="8"/>
  <c r="E50" i="8"/>
  <c r="M50" i="8"/>
  <c r="K45" i="8"/>
  <c r="J45" i="8"/>
  <c r="I45" i="8"/>
  <c r="F45" i="8"/>
  <c r="G45" i="8"/>
  <c r="M45" i="8"/>
  <c r="L45" i="8"/>
  <c r="H45" i="8"/>
  <c r="E45" i="8"/>
  <c r="C41" i="8"/>
  <c r="B59" i="8"/>
  <c r="B64" i="8" s="1"/>
  <c r="B60" i="8"/>
  <c r="B63" i="8" s="1"/>
  <c r="B58" i="8"/>
  <c r="B62" i="8" s="1"/>
  <c r="R39" i="8" s="1"/>
  <c r="L54" i="7"/>
  <c r="L40" i="7"/>
  <c r="L56" i="7" s="1"/>
  <c r="E54" i="7"/>
  <c r="E40" i="7"/>
  <c r="E56" i="7" s="1"/>
  <c r="K55" i="7"/>
  <c r="K41" i="7"/>
  <c r="K57" i="7" s="1"/>
  <c r="K54" i="7"/>
  <c r="K40" i="7"/>
  <c r="K56" i="7" s="1"/>
  <c r="G37" i="7"/>
  <c r="E28" i="7"/>
  <c r="E52" i="7" s="1"/>
  <c r="J28" i="7"/>
  <c r="J52" i="7" s="1"/>
  <c r="M15" i="7"/>
  <c r="D18" i="7"/>
  <c r="M24" i="7"/>
  <c r="G38" i="7"/>
  <c r="J38" i="7"/>
  <c r="F54" i="7"/>
  <c r="F40" i="7"/>
  <c r="F56" i="7" s="1"/>
  <c r="H55" i="7"/>
  <c r="H41" i="7"/>
  <c r="H57" i="7" s="1"/>
  <c r="M34" i="7"/>
  <c r="I54" i="7"/>
  <c r="I40" i="7"/>
  <c r="I56" i="7" s="1"/>
  <c r="F55" i="7"/>
  <c r="F41" i="7"/>
  <c r="F57" i="7" s="1"/>
  <c r="D28" i="7"/>
  <c r="D38" i="7" s="1"/>
  <c r="M25" i="7"/>
  <c r="J37" i="7"/>
  <c r="J8" i="7"/>
  <c r="F8" i="7"/>
  <c r="I8" i="7"/>
  <c r="E8" i="7"/>
  <c r="L8" i="7"/>
  <c r="H8" i="7"/>
  <c r="D8" i="7"/>
  <c r="M8" i="7" s="1"/>
  <c r="G8" i="7"/>
  <c r="K8" i="7"/>
  <c r="H27" i="7"/>
  <c r="H51" i="7" s="1"/>
  <c r="M7" i="7"/>
  <c r="M35" i="7"/>
  <c r="I38" i="7"/>
  <c r="L28" i="7"/>
  <c r="L52" i="7" s="1"/>
  <c r="D17" i="7"/>
  <c r="M14" i="7"/>
  <c r="C63" i="8" l="1"/>
  <c r="H63" i="8" s="1"/>
  <c r="H54" i="8"/>
  <c r="H59" i="8"/>
  <c r="L54" i="8"/>
  <c r="M54" i="8"/>
  <c r="I59" i="8"/>
  <c r="I54" i="8"/>
  <c r="F59" i="8"/>
  <c r="L59" i="8"/>
  <c r="G54" i="8"/>
  <c r="K59" i="8"/>
  <c r="J59" i="8"/>
  <c r="J54" i="8"/>
  <c r="M59" i="8"/>
  <c r="K54" i="8"/>
  <c r="G59" i="8"/>
  <c r="F54" i="8"/>
  <c r="E54" i="8"/>
  <c r="E59" i="8"/>
  <c r="B65" i="8"/>
  <c r="L62" i="8"/>
  <c r="H62" i="8"/>
  <c r="I62" i="8"/>
  <c r="M62" i="8"/>
  <c r="G62" i="8"/>
  <c r="K62" i="8"/>
  <c r="F62" i="8"/>
  <c r="C64" i="8"/>
  <c r="J62" i="8"/>
  <c r="E62" i="8"/>
  <c r="H53" i="8"/>
  <c r="I53" i="8"/>
  <c r="L55" i="8"/>
  <c r="K53" i="8"/>
  <c r="K55" i="8"/>
  <c r="L53" i="8"/>
  <c r="H60" i="8"/>
  <c r="L58" i="8"/>
  <c r="L61" i="8" s="1"/>
  <c r="L60" i="8"/>
  <c r="M55" i="8"/>
  <c r="H55" i="8"/>
  <c r="I55" i="8"/>
  <c r="H58" i="8"/>
  <c r="H61" i="8" s="1"/>
  <c r="K58" i="8"/>
  <c r="K61" i="8" s="1"/>
  <c r="G55" i="8"/>
  <c r="I60" i="8"/>
  <c r="F55" i="8"/>
  <c r="J58" i="8"/>
  <c r="J61" i="8" s="1"/>
  <c r="F58" i="8"/>
  <c r="F61" i="8" s="1"/>
  <c r="I58" i="8"/>
  <c r="I61" i="8" s="1"/>
  <c r="J53" i="8"/>
  <c r="K60" i="8"/>
  <c r="M58" i="8"/>
  <c r="M61" i="8" s="1"/>
  <c r="F53" i="8"/>
  <c r="G53" i="8"/>
  <c r="J60" i="8"/>
  <c r="J55" i="8"/>
  <c r="M53" i="8"/>
  <c r="F60" i="8"/>
  <c r="M60" i="8"/>
  <c r="E55" i="8"/>
  <c r="G58" i="8"/>
  <c r="G61" i="8" s="1"/>
  <c r="G60" i="8"/>
  <c r="E53" i="8"/>
  <c r="E60" i="8"/>
  <c r="E58" i="8"/>
  <c r="D55" i="7"/>
  <c r="D41" i="7"/>
  <c r="M38" i="7"/>
  <c r="J55" i="7"/>
  <c r="J41" i="7"/>
  <c r="J57" i="7" s="1"/>
  <c r="I55" i="7"/>
  <c r="I41" i="7"/>
  <c r="I57" i="7" s="1"/>
  <c r="D49" i="7"/>
  <c r="M49" i="7" s="1"/>
  <c r="M18" i="7"/>
  <c r="G54" i="7"/>
  <c r="G40" i="7"/>
  <c r="G56" i="7" s="1"/>
  <c r="G55" i="7"/>
  <c r="G41" i="7"/>
  <c r="G57" i="7" s="1"/>
  <c r="L38" i="7"/>
  <c r="D52" i="7"/>
  <c r="M52" i="7" s="1"/>
  <c r="M28" i="7"/>
  <c r="E38" i="7"/>
  <c r="D48" i="7"/>
  <c r="M48" i="7" s="1"/>
  <c r="M17" i="7"/>
  <c r="J54" i="7"/>
  <c r="J40" i="7"/>
  <c r="J56" i="7" s="1"/>
  <c r="D27" i="7"/>
  <c r="H37" i="7"/>
  <c r="H83" i="8" l="1"/>
  <c r="E63" i="8"/>
  <c r="I63" i="8"/>
  <c r="E82" i="8"/>
  <c r="K63" i="8"/>
  <c r="G63" i="8"/>
  <c r="K82" i="8"/>
  <c r="H82" i="8"/>
  <c r="F82" i="8"/>
  <c r="L82" i="8"/>
  <c r="M82" i="8"/>
  <c r="J63" i="8"/>
  <c r="L63" i="8"/>
  <c r="M63" i="8"/>
  <c r="G82" i="8"/>
  <c r="F63" i="8"/>
  <c r="J82" i="8"/>
  <c r="I82" i="8"/>
  <c r="E83" i="8"/>
  <c r="J83" i="8"/>
  <c r="G83" i="8"/>
  <c r="L83" i="8"/>
  <c r="N53" i="8"/>
  <c r="E56" i="8"/>
  <c r="E81" i="8"/>
  <c r="M83" i="8"/>
  <c r="I56" i="8"/>
  <c r="I81" i="8"/>
  <c r="G56" i="8"/>
  <c r="G81" i="8"/>
  <c r="J56" i="8"/>
  <c r="J81" i="8"/>
  <c r="F83" i="8"/>
  <c r="K83" i="8"/>
  <c r="H56" i="8"/>
  <c r="H81" i="8"/>
  <c r="J64" i="8"/>
  <c r="F64" i="8"/>
  <c r="M64" i="8"/>
  <c r="H64" i="8"/>
  <c r="L64" i="8"/>
  <c r="G64" i="8"/>
  <c r="K64" i="8"/>
  <c r="E64" i="8"/>
  <c r="I64" i="8"/>
  <c r="L56" i="8"/>
  <c r="L81" i="8"/>
  <c r="E61" i="8"/>
  <c r="N58" i="8"/>
  <c r="M56" i="8"/>
  <c r="M81" i="8"/>
  <c r="F56" i="8"/>
  <c r="F81" i="8"/>
  <c r="I83" i="8"/>
  <c r="K56" i="8"/>
  <c r="K81" i="8"/>
  <c r="H40" i="7"/>
  <c r="H56" i="7" s="1"/>
  <c r="H54" i="7"/>
  <c r="M27" i="7"/>
  <c r="D51" i="7"/>
  <c r="M51" i="7" s="1"/>
  <c r="D37" i="7"/>
  <c r="L55" i="7"/>
  <c r="L41" i="7"/>
  <c r="L57" i="7" s="1"/>
  <c r="M41" i="7"/>
  <c r="D57" i="7"/>
  <c r="E55" i="7"/>
  <c r="E41" i="7"/>
  <c r="E57" i="7" s="1"/>
  <c r="M55" i="7"/>
  <c r="N82" i="8" l="1"/>
  <c r="P82" i="8" s="1"/>
  <c r="N83" i="8"/>
  <c r="P83" i="8" s="1"/>
  <c r="H84" i="8"/>
  <c r="H87" i="8"/>
  <c r="H90" i="8" s="1"/>
  <c r="H89" i="8"/>
  <c r="H88" i="8"/>
  <c r="J84" i="8"/>
  <c r="J89" i="8"/>
  <c r="J88" i="8"/>
  <c r="J87" i="8"/>
  <c r="J90" i="8" s="1"/>
  <c r="E84" i="8"/>
  <c r="N81" i="8"/>
  <c r="E89" i="8"/>
  <c r="E88" i="8"/>
  <c r="E87" i="8"/>
  <c r="E90" i="8" s="1"/>
  <c r="K84" i="8"/>
  <c r="K87" i="8"/>
  <c r="K90" i="8" s="1"/>
  <c r="K89" i="8"/>
  <c r="K88" i="8"/>
  <c r="M84" i="8"/>
  <c r="M87" i="8"/>
  <c r="M90" i="8" s="1"/>
  <c r="M89" i="8"/>
  <c r="M88" i="8"/>
  <c r="L84" i="8"/>
  <c r="L88" i="8"/>
  <c r="L87" i="8"/>
  <c r="L90" i="8" s="1"/>
  <c r="L89" i="8"/>
  <c r="I84" i="8"/>
  <c r="I88" i="8"/>
  <c r="I87" i="8"/>
  <c r="I90" i="8" s="1"/>
  <c r="I89" i="8"/>
  <c r="G84" i="8"/>
  <c r="G87" i="8"/>
  <c r="G90" i="8" s="1"/>
  <c r="G89" i="8"/>
  <c r="G88" i="8"/>
  <c r="F84" i="8"/>
  <c r="F87" i="8"/>
  <c r="F90" i="8" s="1"/>
  <c r="F89" i="8"/>
  <c r="F88" i="8"/>
  <c r="M57" i="7"/>
  <c r="D54" i="7"/>
  <c r="M54" i="7" s="1"/>
  <c r="M37" i="7"/>
  <c r="D40" i="7"/>
  <c r="N84" i="8" l="1"/>
  <c r="P81" i="8"/>
  <c r="N87" i="8"/>
  <c r="N90" i="8" s="1"/>
  <c r="M40" i="7"/>
  <c r="D56" i="7"/>
  <c r="M56" i="7" s="1"/>
  <c r="M32" i="6" l="1"/>
  <c r="L32" i="6"/>
  <c r="K32" i="6"/>
  <c r="J32" i="6"/>
  <c r="I32" i="6"/>
  <c r="H32" i="6"/>
  <c r="G32" i="6"/>
  <c r="F32" i="6"/>
  <c r="E32" i="6"/>
  <c r="M24" i="6"/>
  <c r="L24" i="6"/>
  <c r="K24" i="6"/>
  <c r="J24" i="6"/>
  <c r="I24" i="6"/>
  <c r="H24" i="6"/>
  <c r="G24" i="6"/>
  <c r="F24" i="6"/>
  <c r="E24" i="6"/>
  <c r="M16" i="6"/>
  <c r="L16" i="6"/>
  <c r="K16" i="6"/>
  <c r="J16" i="6"/>
  <c r="I16" i="6"/>
  <c r="H16" i="6"/>
  <c r="G16" i="6"/>
  <c r="F16" i="6"/>
  <c r="E16" i="6"/>
  <c r="F8" i="6"/>
  <c r="G8" i="6"/>
  <c r="H8" i="6"/>
  <c r="I8" i="6"/>
  <c r="J8" i="6"/>
  <c r="K8" i="6"/>
  <c r="L8" i="6"/>
  <c r="M8" i="6"/>
  <c r="E8" i="6"/>
  <c r="N8" i="6" l="1"/>
  <c r="B47" i="6" s="1"/>
  <c r="M85" i="6"/>
  <c r="L85" i="6"/>
  <c r="H85" i="6"/>
  <c r="I85" i="6"/>
  <c r="K85" i="6"/>
  <c r="G85" i="6"/>
  <c r="E85" i="6"/>
  <c r="J85" i="6"/>
  <c r="F85" i="6"/>
  <c r="D57" i="6" l="1"/>
  <c r="G31" i="6"/>
  <c r="G33" i="6" s="1"/>
  <c r="N110" i="6"/>
  <c r="M118" i="6"/>
  <c r="M31" i="6" s="1"/>
  <c r="M33" i="6" s="1"/>
  <c r="L118" i="6"/>
  <c r="L31" i="6" s="1"/>
  <c r="L33" i="6" s="1"/>
  <c r="K118" i="6"/>
  <c r="K31" i="6" s="1"/>
  <c r="K33" i="6" s="1"/>
  <c r="J118" i="6"/>
  <c r="J31" i="6" s="1"/>
  <c r="J33" i="6" s="1"/>
  <c r="I118" i="6"/>
  <c r="I31" i="6" s="1"/>
  <c r="I33" i="6" s="1"/>
  <c r="H118" i="6"/>
  <c r="H31" i="6" s="1"/>
  <c r="G118" i="6"/>
  <c r="F118" i="6"/>
  <c r="F31" i="6" s="1"/>
  <c r="F33" i="6" s="1"/>
  <c r="E118" i="6"/>
  <c r="E31" i="6" s="1"/>
  <c r="E33" i="6" s="1"/>
  <c r="M117" i="6"/>
  <c r="M23" i="6" s="1"/>
  <c r="M25" i="6" s="1"/>
  <c r="L117" i="6"/>
  <c r="L23" i="6" s="1"/>
  <c r="L25" i="6" s="1"/>
  <c r="K117" i="6"/>
  <c r="K23" i="6" s="1"/>
  <c r="K25" i="6" s="1"/>
  <c r="J117" i="6"/>
  <c r="J23" i="6" s="1"/>
  <c r="J25" i="6" s="1"/>
  <c r="I117" i="6"/>
  <c r="I23" i="6" s="1"/>
  <c r="I25" i="6" s="1"/>
  <c r="H117" i="6"/>
  <c r="H23" i="6" s="1"/>
  <c r="H25" i="6" s="1"/>
  <c r="G117" i="6"/>
  <c r="G23" i="6" s="1"/>
  <c r="G25" i="6" s="1"/>
  <c r="F117" i="6"/>
  <c r="F23" i="6" s="1"/>
  <c r="F25" i="6" s="1"/>
  <c r="E117" i="6"/>
  <c r="E23" i="6" s="1"/>
  <c r="M115" i="6"/>
  <c r="L115" i="6"/>
  <c r="K115" i="6"/>
  <c r="K7" i="6" s="1"/>
  <c r="K9" i="6" s="1"/>
  <c r="J115" i="6"/>
  <c r="I115" i="6"/>
  <c r="H115" i="6"/>
  <c r="G115" i="6"/>
  <c r="G7" i="6" s="1"/>
  <c r="G9" i="6" s="1"/>
  <c r="F115" i="6"/>
  <c r="E115" i="6"/>
  <c r="H104" i="6"/>
  <c r="H29" i="6" s="1"/>
  <c r="H35" i="6" s="1"/>
  <c r="H69" i="6" s="1"/>
  <c r="H75" i="6" s="1"/>
  <c r="I104" i="6"/>
  <c r="I29" i="6" s="1"/>
  <c r="J104" i="6"/>
  <c r="J29" i="6" s="1"/>
  <c r="K104" i="6"/>
  <c r="K29" i="6" s="1"/>
  <c r="L104" i="6"/>
  <c r="L29" i="6" s="1"/>
  <c r="M104" i="6"/>
  <c r="M29" i="6" s="1"/>
  <c r="H103" i="6"/>
  <c r="H21" i="6" s="1"/>
  <c r="H27" i="6" s="1"/>
  <c r="H68" i="6" s="1"/>
  <c r="H74" i="6" s="1"/>
  <c r="I103" i="6"/>
  <c r="I21" i="6" s="1"/>
  <c r="I27" i="6" s="1"/>
  <c r="I28" i="6" s="1"/>
  <c r="J103" i="6"/>
  <c r="J21" i="6" s="1"/>
  <c r="J27" i="6" s="1"/>
  <c r="J68" i="6" s="1"/>
  <c r="J74" i="6" s="1"/>
  <c r="K103" i="6"/>
  <c r="K21" i="6" s="1"/>
  <c r="K27" i="6" s="1"/>
  <c r="K68" i="6" s="1"/>
  <c r="K74" i="6" s="1"/>
  <c r="L103" i="6"/>
  <c r="L21" i="6" s="1"/>
  <c r="L27" i="6" s="1"/>
  <c r="L68" i="6" s="1"/>
  <c r="L74" i="6" s="1"/>
  <c r="M103" i="6"/>
  <c r="M21" i="6" s="1"/>
  <c r="M27" i="6" s="1"/>
  <c r="M28" i="6" s="1"/>
  <c r="I102" i="6"/>
  <c r="I13" i="6" s="1"/>
  <c r="I19" i="6" s="1"/>
  <c r="I67" i="6" s="1"/>
  <c r="I73" i="6" s="1"/>
  <c r="F101" i="6"/>
  <c r="F5" i="6" s="1"/>
  <c r="F11" i="6" s="1"/>
  <c r="F66" i="6" s="1"/>
  <c r="F72" i="6" s="1"/>
  <c r="F76" i="6" s="1"/>
  <c r="G101" i="6"/>
  <c r="G5" i="6" s="1"/>
  <c r="G11" i="6" s="1"/>
  <c r="G66" i="6" s="1"/>
  <c r="G72" i="6" s="1"/>
  <c r="G76" i="6" s="1"/>
  <c r="H101" i="6"/>
  <c r="H5" i="6" s="1"/>
  <c r="H11" i="6" s="1"/>
  <c r="H66" i="6" s="1"/>
  <c r="H72" i="6" s="1"/>
  <c r="H76" i="6" s="1"/>
  <c r="I101" i="6"/>
  <c r="I5" i="6" s="1"/>
  <c r="I11" i="6" s="1"/>
  <c r="I66" i="6" s="1"/>
  <c r="I72" i="6" s="1"/>
  <c r="J101" i="6"/>
  <c r="K101" i="6"/>
  <c r="L101" i="6"/>
  <c r="L5" i="6" s="1"/>
  <c r="L11" i="6" s="1"/>
  <c r="L66" i="6" s="1"/>
  <c r="L72" i="6" s="1"/>
  <c r="L76" i="6" s="1"/>
  <c r="M101" i="6"/>
  <c r="M5" i="6" s="1"/>
  <c r="M11" i="6" s="1"/>
  <c r="M66" i="6" s="1"/>
  <c r="M72" i="6" s="1"/>
  <c r="M76" i="6" s="1"/>
  <c r="E101" i="6"/>
  <c r="E5" i="6" s="1"/>
  <c r="I77" i="6" l="1"/>
  <c r="M44" i="6"/>
  <c r="I20" i="6"/>
  <c r="I76" i="6"/>
  <c r="F44" i="6"/>
  <c r="M12" i="6"/>
  <c r="M68" i="6"/>
  <c r="M74" i="6" s="1"/>
  <c r="I68" i="6"/>
  <c r="I74" i="6" s="1"/>
  <c r="F12" i="6"/>
  <c r="I48" i="6"/>
  <c r="E11" i="6"/>
  <c r="E66" i="6" s="1"/>
  <c r="E72" i="6" s="1"/>
  <c r="E76" i="6" s="1"/>
  <c r="I44" i="6"/>
  <c r="L102" i="6"/>
  <c r="L13" i="6" s="1"/>
  <c r="F116" i="6"/>
  <c r="F15" i="6" s="1"/>
  <c r="F17" i="6" s="1"/>
  <c r="F7" i="6"/>
  <c r="F9" i="6" s="1"/>
  <c r="J116" i="6"/>
  <c r="J15" i="6" s="1"/>
  <c r="J17" i="6" s="1"/>
  <c r="J7" i="6"/>
  <c r="J9" i="6" s="1"/>
  <c r="G44" i="6"/>
  <c r="I12" i="6"/>
  <c r="L12" i="6"/>
  <c r="H44" i="6"/>
  <c r="L48" i="6"/>
  <c r="K102" i="6"/>
  <c r="K13" i="6" s="1"/>
  <c r="K5" i="6"/>
  <c r="G116" i="6"/>
  <c r="G15" i="6" s="1"/>
  <c r="G17" i="6" s="1"/>
  <c r="G48" i="6"/>
  <c r="H12" i="6"/>
  <c r="L44" i="6"/>
  <c r="L28" i="6"/>
  <c r="J102" i="6"/>
  <c r="J13" i="6" s="1"/>
  <c r="J5" i="6"/>
  <c r="H102" i="6"/>
  <c r="H13" i="6" s="1"/>
  <c r="H116" i="6"/>
  <c r="H15" i="6" s="1"/>
  <c r="H17" i="6" s="1"/>
  <c r="H7" i="6"/>
  <c r="H9" i="6" s="1"/>
  <c r="L116" i="6"/>
  <c r="L15" i="6" s="1"/>
  <c r="L17" i="6" s="1"/>
  <c r="L7" i="6"/>
  <c r="L9" i="6" s="1"/>
  <c r="K116" i="6"/>
  <c r="K15" i="6" s="1"/>
  <c r="K17" i="6" s="1"/>
  <c r="M102" i="6"/>
  <c r="M13" i="6" s="1"/>
  <c r="E116" i="6"/>
  <c r="E15" i="6" s="1"/>
  <c r="E7" i="6"/>
  <c r="E9" i="6" s="1"/>
  <c r="I116" i="6"/>
  <c r="I15" i="6" s="1"/>
  <c r="I17" i="6" s="1"/>
  <c r="I7" i="6"/>
  <c r="I9" i="6" s="1"/>
  <c r="M116" i="6"/>
  <c r="M15" i="6" s="1"/>
  <c r="M17" i="6" s="1"/>
  <c r="M7" i="6"/>
  <c r="M9" i="6" s="1"/>
  <c r="N24" i="6"/>
  <c r="E25" i="6"/>
  <c r="P25" i="6"/>
  <c r="G12" i="6"/>
  <c r="E12" i="6" s="1"/>
  <c r="F48" i="6"/>
  <c r="M48" i="6"/>
  <c r="H48" i="6"/>
  <c r="H28" i="6"/>
  <c r="J28" i="6"/>
  <c r="K28" i="6"/>
  <c r="P33" i="6"/>
  <c r="N32" i="6"/>
  <c r="H33" i="6"/>
  <c r="M35" i="6"/>
  <c r="M69" i="6" s="1"/>
  <c r="M75" i="6" s="1"/>
  <c r="L35" i="6"/>
  <c r="L69" i="6" s="1"/>
  <c r="L75" i="6" s="1"/>
  <c r="K35" i="6"/>
  <c r="K69" i="6" s="1"/>
  <c r="K75" i="6" s="1"/>
  <c r="J35" i="6"/>
  <c r="J69" i="6" s="1"/>
  <c r="J75" i="6" s="1"/>
  <c r="I35" i="6"/>
  <c r="I69" i="6" s="1"/>
  <c r="I75" i="6" s="1"/>
  <c r="H36" i="6"/>
  <c r="N108" i="6"/>
  <c r="N115" i="6" s="1"/>
  <c r="N94" i="6"/>
  <c r="N101" i="6" s="1"/>
  <c r="N5" i="6" s="1"/>
  <c r="N109" i="6"/>
  <c r="N118" i="6" s="1"/>
  <c r="E95" i="6"/>
  <c r="G95" i="6"/>
  <c r="F95" i="6"/>
  <c r="I79" i="6" l="1"/>
  <c r="I78" i="6"/>
  <c r="E48" i="6"/>
  <c r="E44" i="6"/>
  <c r="P9" i="6"/>
  <c r="J11" i="6"/>
  <c r="J12" i="6" s="1"/>
  <c r="K11" i="6"/>
  <c r="K12" i="6" s="1"/>
  <c r="J19" i="6"/>
  <c r="J67" i="6" s="1"/>
  <c r="J73" i="6" s="1"/>
  <c r="K19" i="6"/>
  <c r="K67" i="6" s="1"/>
  <c r="K73" i="6" s="1"/>
  <c r="N117" i="6"/>
  <c r="N23" i="6" s="1"/>
  <c r="M19" i="6"/>
  <c r="M67" i="6" s="1"/>
  <c r="M73" i="6" s="1"/>
  <c r="M77" i="6" s="1"/>
  <c r="M78" i="6" s="1"/>
  <c r="N116" i="6"/>
  <c r="N15" i="6" s="1"/>
  <c r="N7" i="6"/>
  <c r="N16" i="6"/>
  <c r="B61" i="6" s="1"/>
  <c r="E17" i="6"/>
  <c r="H19" i="6"/>
  <c r="H67" i="6" s="1"/>
  <c r="H73" i="6" s="1"/>
  <c r="H77" i="6" s="1"/>
  <c r="P17" i="6"/>
  <c r="L19" i="6"/>
  <c r="L67" i="6" s="1"/>
  <c r="L73" i="6" s="1"/>
  <c r="L77" i="6" s="1"/>
  <c r="L78" i="6" s="1"/>
  <c r="M36" i="6"/>
  <c r="L36" i="6"/>
  <c r="K36" i="6"/>
  <c r="J36" i="6"/>
  <c r="I36" i="6"/>
  <c r="N95" i="6"/>
  <c r="F104" i="6"/>
  <c r="F29" i="6" s="1"/>
  <c r="F34" i="6" s="1"/>
  <c r="F102" i="6"/>
  <c r="F13" i="6" s="1"/>
  <c r="F103" i="6"/>
  <c r="F21" i="6" s="1"/>
  <c r="E103" i="6"/>
  <c r="E21" i="6" s="1"/>
  <c r="E104" i="6"/>
  <c r="E29" i="6" s="1"/>
  <c r="E30" i="6" s="1"/>
  <c r="E102" i="6"/>
  <c r="E13" i="6" s="1"/>
  <c r="G104" i="6"/>
  <c r="G29" i="6" s="1"/>
  <c r="G102" i="6"/>
  <c r="G13" i="6" s="1"/>
  <c r="G103" i="6"/>
  <c r="G21" i="6" s="1"/>
  <c r="D52" i="6"/>
  <c r="H71" i="6"/>
  <c r="I71" i="6"/>
  <c r="J71" i="6"/>
  <c r="K71" i="6"/>
  <c r="L71" i="6"/>
  <c r="M71" i="6"/>
  <c r="M34" i="6"/>
  <c r="L34" i="6"/>
  <c r="K34" i="6"/>
  <c r="J34" i="6"/>
  <c r="I34" i="6"/>
  <c r="H34" i="6"/>
  <c r="E34" i="6"/>
  <c r="N31" i="6"/>
  <c r="M30" i="6"/>
  <c r="L30" i="6"/>
  <c r="K30" i="6"/>
  <c r="J30" i="6"/>
  <c r="I30" i="6"/>
  <c r="H30" i="6"/>
  <c r="M79" i="6" l="1"/>
  <c r="K20" i="6"/>
  <c r="N11" i="6"/>
  <c r="F27" i="6"/>
  <c r="F68" i="6" s="1"/>
  <c r="F74" i="6" s="1"/>
  <c r="J66" i="6"/>
  <c r="J72" i="6" s="1"/>
  <c r="J48" i="6"/>
  <c r="J44" i="6"/>
  <c r="F19" i="6"/>
  <c r="F67" i="6" s="1"/>
  <c r="F73" i="6" s="1"/>
  <c r="F77" i="6" s="1"/>
  <c r="H20" i="6"/>
  <c r="N85" i="6"/>
  <c r="M20" i="6"/>
  <c r="J20" i="6"/>
  <c r="G19" i="6"/>
  <c r="G20" i="6" s="1"/>
  <c r="E20" i="6" s="1"/>
  <c r="G27" i="6"/>
  <c r="L20" i="6"/>
  <c r="H79" i="6"/>
  <c r="H78" i="6"/>
  <c r="K66" i="6"/>
  <c r="K72" i="6" s="1"/>
  <c r="K48" i="6"/>
  <c r="K44" i="6"/>
  <c r="L79" i="6"/>
  <c r="G35" i="6"/>
  <c r="G36" i="6" s="1"/>
  <c r="E36" i="6" s="1"/>
  <c r="G34" i="6"/>
  <c r="G71" i="6"/>
  <c r="G86" i="6" s="1"/>
  <c r="G30" i="6"/>
  <c r="F30" i="6"/>
  <c r="F71" i="6"/>
  <c r="F35" i="6"/>
  <c r="F69" i="6" s="1"/>
  <c r="F75" i="6" s="1"/>
  <c r="E71" i="6"/>
  <c r="E86" i="6" s="1"/>
  <c r="L86" i="6"/>
  <c r="H86" i="6"/>
  <c r="N104" i="6"/>
  <c r="N29" i="6" s="1"/>
  <c r="N34" i="6" s="1"/>
  <c r="N102" i="6"/>
  <c r="N13" i="6" s="1"/>
  <c r="N103" i="6"/>
  <c r="N21" i="6" s="1"/>
  <c r="K86" i="6"/>
  <c r="J86" i="6"/>
  <c r="F86" i="6"/>
  <c r="M86" i="6"/>
  <c r="I86" i="6"/>
  <c r="F78" i="6" l="1"/>
  <c r="F28" i="6"/>
  <c r="P35" i="6"/>
  <c r="G67" i="6"/>
  <c r="G73" i="6" s="1"/>
  <c r="G77" i="6" s="1"/>
  <c r="E19" i="6"/>
  <c r="N44" i="6"/>
  <c r="Q27" i="6"/>
  <c r="E27" i="6"/>
  <c r="G68" i="6"/>
  <c r="G74" i="6" s="1"/>
  <c r="J76" i="6"/>
  <c r="J77" i="6"/>
  <c r="N72" i="6"/>
  <c r="F79" i="6"/>
  <c r="K76" i="6"/>
  <c r="K77" i="6"/>
  <c r="G28" i="6"/>
  <c r="E28" i="6" s="1"/>
  <c r="F20" i="6"/>
  <c r="G69" i="6"/>
  <c r="G75" i="6" s="1"/>
  <c r="E35" i="6"/>
  <c r="Q35" i="6"/>
  <c r="F36" i="6"/>
  <c r="D43" i="6"/>
  <c r="M26" i="6"/>
  <c r="L26" i="6"/>
  <c r="K26" i="6"/>
  <c r="J26" i="6"/>
  <c r="I26" i="6"/>
  <c r="H26" i="6"/>
  <c r="G26" i="6"/>
  <c r="F26" i="6"/>
  <c r="E26" i="6"/>
  <c r="M18" i="6"/>
  <c r="L18" i="6"/>
  <c r="K18" i="6"/>
  <c r="J18" i="6"/>
  <c r="I18" i="6"/>
  <c r="H18" i="6"/>
  <c r="G18" i="6"/>
  <c r="F18" i="6"/>
  <c r="E18" i="6"/>
  <c r="G10" i="6"/>
  <c r="H10" i="6"/>
  <c r="I10" i="6"/>
  <c r="J10" i="6"/>
  <c r="K10" i="6"/>
  <c r="L10" i="6"/>
  <c r="M10" i="6"/>
  <c r="F10" i="6"/>
  <c r="E10" i="6"/>
  <c r="R35" i="6" l="1"/>
  <c r="G79" i="6"/>
  <c r="K78" i="6"/>
  <c r="K79" i="6"/>
  <c r="J78" i="6"/>
  <c r="J79" i="6"/>
  <c r="N76" i="6"/>
  <c r="P76" i="6" s="1"/>
  <c r="E67" i="6"/>
  <c r="E73" i="6" s="1"/>
  <c r="N19" i="6"/>
  <c r="E68" i="6"/>
  <c r="E74" i="6" s="1"/>
  <c r="N74" i="6" s="1"/>
  <c r="N27" i="6"/>
  <c r="G78" i="6"/>
  <c r="E69" i="6"/>
  <c r="E75" i="6" s="1"/>
  <c r="N35" i="6"/>
  <c r="N3" i="6"/>
  <c r="H4" i="6" l="1"/>
  <c r="L4" i="6"/>
  <c r="I4" i="6"/>
  <c r="M4" i="6"/>
  <c r="F4" i="6"/>
  <c r="J4" i="6"/>
  <c r="E4" i="6"/>
  <c r="G4" i="6"/>
  <c r="K4" i="6"/>
  <c r="N73" i="6"/>
  <c r="E77" i="6"/>
  <c r="E79" i="6" s="1"/>
  <c r="N79" i="6" s="1"/>
  <c r="P79" i="6" s="1"/>
  <c r="N75" i="6"/>
  <c r="B56" i="6"/>
  <c r="B57" i="6"/>
  <c r="B55" i="6"/>
  <c r="B43" i="6"/>
  <c r="B46" i="6" s="1"/>
  <c r="B49" i="6" s="1"/>
  <c r="B42" i="6"/>
  <c r="B45" i="6" s="1"/>
  <c r="B50" i="6" s="1"/>
  <c r="B41" i="6"/>
  <c r="B44" i="6" s="1"/>
  <c r="B48" i="6" s="1"/>
  <c r="C44" i="6" s="1"/>
  <c r="C41" i="6" s="1"/>
  <c r="B58" i="6" l="1"/>
  <c r="B62" i="6" s="1"/>
  <c r="R39" i="6" s="1"/>
  <c r="B59" i="6"/>
  <c r="B64" i="6" s="1"/>
  <c r="B60" i="6"/>
  <c r="B63" i="6" s="1"/>
  <c r="N4" i="6"/>
  <c r="N77" i="6"/>
  <c r="P77" i="6" s="1"/>
  <c r="E78" i="6"/>
  <c r="N78" i="6" s="1"/>
  <c r="P78" i="6" s="1"/>
  <c r="E22" i="6"/>
  <c r="K55" i="6" l="1"/>
  <c r="E58" i="6"/>
  <c r="K53" i="6"/>
  <c r="M53" i="6"/>
  <c r="F53" i="6"/>
  <c r="G53" i="6"/>
  <c r="G58" i="6"/>
  <c r="E62" i="6"/>
  <c r="H62" i="6"/>
  <c r="B65" i="6"/>
  <c r="J58" i="6"/>
  <c r="L58" i="6"/>
  <c r="G62" i="6"/>
  <c r="M58" i="6"/>
  <c r="E53" i="6"/>
  <c r="F58" i="6"/>
  <c r="H53" i="6"/>
  <c r="I53" i="6"/>
  <c r="I62" i="6"/>
  <c r="J53" i="6"/>
  <c r="K58" i="6"/>
  <c r="M62" i="6"/>
  <c r="L53" i="6"/>
  <c r="I58" i="6"/>
  <c r="H58" i="6"/>
  <c r="J62" i="6"/>
  <c r="K62" i="6"/>
  <c r="F62" i="6"/>
  <c r="L62" i="6"/>
  <c r="J54" i="6"/>
  <c r="F54" i="6"/>
  <c r="H54" i="6"/>
  <c r="M59" i="6"/>
  <c r="I59" i="6"/>
  <c r="L54" i="6"/>
  <c r="L59" i="6"/>
  <c r="K59" i="6"/>
  <c r="J59" i="6"/>
  <c r="E59" i="6"/>
  <c r="F59" i="6"/>
  <c r="G54" i="6"/>
  <c r="K54" i="6"/>
  <c r="H59" i="6"/>
  <c r="E54" i="6"/>
  <c r="M54" i="6"/>
  <c r="I54" i="6"/>
  <c r="G59" i="6"/>
  <c r="G60" i="6"/>
  <c r="H55" i="6"/>
  <c r="H60" i="6"/>
  <c r="I60" i="6"/>
  <c r="J60" i="6"/>
  <c r="M60" i="6"/>
  <c r="G55" i="6"/>
  <c r="E60" i="6"/>
  <c r="I55" i="6"/>
  <c r="L55" i="6"/>
  <c r="K60" i="6"/>
  <c r="F60" i="6"/>
  <c r="E55" i="6"/>
  <c r="M55" i="6"/>
  <c r="L60" i="6"/>
  <c r="J55" i="6"/>
  <c r="F55" i="6"/>
  <c r="N71" i="6"/>
  <c r="N86" i="6" s="1"/>
  <c r="N18" i="6"/>
  <c r="N26" i="6"/>
  <c r="N10" i="6"/>
  <c r="E81" i="6" l="1"/>
  <c r="J81" i="6"/>
  <c r="K81" i="6"/>
  <c r="F81" i="6"/>
  <c r="M81" i="6"/>
  <c r="G81" i="6"/>
  <c r="I81" i="6"/>
  <c r="L81" i="6"/>
  <c r="H81" i="6"/>
  <c r="Q11" i="6"/>
  <c r="P11" i="6"/>
  <c r="P19" i="6"/>
  <c r="Q19" i="6"/>
  <c r="P27" i="6"/>
  <c r="M22" i="6"/>
  <c r="L22" i="6"/>
  <c r="K22" i="6"/>
  <c r="J22" i="6"/>
  <c r="I22" i="6"/>
  <c r="H22" i="6"/>
  <c r="G22" i="6"/>
  <c r="F22" i="6"/>
  <c r="M14" i="6"/>
  <c r="L14" i="6"/>
  <c r="K14" i="6"/>
  <c r="J14" i="6"/>
  <c r="I14" i="6"/>
  <c r="H14" i="6"/>
  <c r="G14" i="6"/>
  <c r="F14" i="6"/>
  <c r="E14" i="6"/>
  <c r="F6" i="6"/>
  <c r="G6" i="6"/>
  <c r="H6" i="6"/>
  <c r="I6" i="6"/>
  <c r="J6" i="6"/>
  <c r="K6" i="6"/>
  <c r="L6" i="6"/>
  <c r="M6" i="6"/>
  <c r="E6" i="6"/>
  <c r="C49" i="6" l="1"/>
  <c r="C50" i="6"/>
  <c r="R19" i="6"/>
  <c r="R11" i="6"/>
  <c r="R27" i="6"/>
  <c r="F45" i="6" l="1"/>
  <c r="F82" i="6" s="1"/>
  <c r="K45" i="6"/>
  <c r="K82" i="6" s="1"/>
  <c r="I45" i="6"/>
  <c r="I82" i="6" s="1"/>
  <c r="M45" i="6"/>
  <c r="M82" i="6" s="1"/>
  <c r="J45" i="6"/>
  <c r="J82" i="6" s="1"/>
  <c r="H45" i="6"/>
  <c r="H82" i="6" s="1"/>
  <c r="L45" i="6"/>
  <c r="L82" i="6" s="1"/>
  <c r="G45" i="6"/>
  <c r="G82" i="6" s="1"/>
  <c r="E45" i="6"/>
  <c r="E82" i="6" s="1"/>
  <c r="H46" i="6"/>
  <c r="H83" i="6" s="1"/>
  <c r="M46" i="6"/>
  <c r="M83" i="6" s="1"/>
  <c r="G46" i="6"/>
  <c r="G83" i="6" s="1"/>
  <c r="L46" i="6"/>
  <c r="L83" i="6" s="1"/>
  <c r="F46" i="6"/>
  <c r="F83" i="6" s="1"/>
  <c r="K46" i="6"/>
  <c r="K83" i="6" s="1"/>
  <c r="I46" i="6"/>
  <c r="I83" i="6" s="1"/>
  <c r="J46" i="6"/>
  <c r="J83" i="6" s="1"/>
  <c r="E46" i="6"/>
  <c r="E83" i="6" s="1"/>
  <c r="G50" i="6"/>
  <c r="K50" i="6"/>
  <c r="E50" i="6"/>
  <c r="H50" i="6"/>
  <c r="L50" i="6"/>
  <c r="I50" i="6"/>
  <c r="M50" i="6"/>
  <c r="F50" i="6"/>
  <c r="J50" i="6"/>
  <c r="G49" i="6"/>
  <c r="K49" i="6"/>
  <c r="H49" i="6"/>
  <c r="L49" i="6"/>
  <c r="I49" i="6"/>
  <c r="M49" i="6"/>
  <c r="F49" i="6"/>
  <c r="J49" i="6"/>
  <c r="E49" i="6"/>
  <c r="C64" i="6"/>
  <c r="C63" i="6"/>
  <c r="F56" i="6"/>
  <c r="F61" i="6"/>
  <c r="R37" i="6"/>
  <c r="J56" i="6"/>
  <c r="G56" i="6"/>
  <c r="M56" i="6"/>
  <c r="K56" i="6"/>
  <c r="I56" i="6"/>
  <c r="M61" i="6"/>
  <c r="H56" i="6"/>
  <c r="L56" i="6"/>
  <c r="L61" i="6"/>
  <c r="G63" i="6" l="1"/>
  <c r="K63" i="6"/>
  <c r="H63" i="6"/>
  <c r="L63" i="6"/>
  <c r="I63" i="6"/>
  <c r="M63" i="6"/>
  <c r="F63" i="6"/>
  <c r="J63" i="6"/>
  <c r="E63" i="6"/>
  <c r="H64" i="6"/>
  <c r="L64" i="6"/>
  <c r="I64" i="6"/>
  <c r="M64" i="6"/>
  <c r="E64" i="6"/>
  <c r="F64" i="6"/>
  <c r="J64" i="6"/>
  <c r="G64" i="6"/>
  <c r="K64" i="6"/>
  <c r="E61" i="6"/>
  <c r="N58" i="6"/>
  <c r="E56" i="6"/>
  <c r="N53" i="6"/>
  <c r="F47" i="6"/>
  <c r="E47" i="6"/>
  <c r="K61" i="6"/>
  <c r="J61" i="6"/>
  <c r="I61" i="6"/>
  <c r="H61" i="6"/>
  <c r="G61" i="6"/>
  <c r="H47" i="6"/>
  <c r="G47" i="6"/>
  <c r="I47" i="6"/>
  <c r="L47" i="6"/>
  <c r="K47" i="6"/>
  <c r="M47" i="6"/>
  <c r="J47" i="6"/>
  <c r="E33" i="1"/>
  <c r="F33" i="1"/>
  <c r="G33" i="1"/>
  <c r="H33" i="1"/>
  <c r="I33" i="1"/>
  <c r="J33" i="1"/>
  <c r="K33" i="1"/>
  <c r="E89" i="6" l="1"/>
  <c r="E88" i="6"/>
  <c r="N81" i="6"/>
  <c r="P81" i="6" s="1"/>
  <c r="H88" i="6"/>
  <c r="J88" i="6"/>
  <c r="F88" i="6"/>
  <c r="E84" i="6"/>
  <c r="E87" i="6"/>
  <c r="E90" i="6" s="1"/>
  <c r="F89" i="6"/>
  <c r="F84" i="6"/>
  <c r="F87" i="6"/>
  <c r="F90" i="6" s="1"/>
  <c r="M88" i="6"/>
  <c r="I88" i="6"/>
  <c r="L88" i="6"/>
  <c r="H84" i="6"/>
  <c r="H89" i="6"/>
  <c r="G84" i="6"/>
  <c r="G89" i="6"/>
  <c r="L84" i="6"/>
  <c r="L89" i="6"/>
  <c r="I87" i="6"/>
  <c r="I90" i="6" s="1"/>
  <c r="I84" i="6"/>
  <c r="I89" i="6"/>
  <c r="K88" i="6"/>
  <c r="M84" i="6"/>
  <c r="M89" i="6"/>
  <c r="J89" i="6"/>
  <c r="J84" i="6"/>
  <c r="K87" i="6"/>
  <c r="K90" i="6" s="1"/>
  <c r="K89" i="6"/>
  <c r="K84" i="6"/>
  <c r="J87" i="6"/>
  <c r="J90" i="6" s="1"/>
  <c r="M87" i="6"/>
  <c r="M90" i="6" s="1"/>
  <c r="L87" i="6"/>
  <c r="L90" i="6" s="1"/>
  <c r="G87" i="6"/>
  <c r="G90" i="6" s="1"/>
  <c r="H87" i="6"/>
  <c r="H90" i="6" s="1"/>
  <c r="D35" i="1"/>
  <c r="E35" i="1"/>
  <c r="F35" i="1"/>
  <c r="G35" i="1"/>
  <c r="H35" i="1"/>
  <c r="I35" i="1"/>
  <c r="J35" i="1"/>
  <c r="K35" i="1"/>
  <c r="C35" i="1"/>
  <c r="C37" i="1"/>
  <c r="C36" i="1"/>
  <c r="N82" i="6" l="1"/>
  <c r="P82" i="6" s="1"/>
  <c r="N83" i="6"/>
  <c r="P83" i="6" s="1"/>
  <c r="G88" i="6"/>
  <c r="N87" i="6"/>
  <c r="N90" i="6" s="1"/>
  <c r="N84" i="6"/>
  <c r="D32" i="1"/>
  <c r="D33" i="1" s="1"/>
  <c r="E32" i="1"/>
  <c r="F32" i="1"/>
  <c r="G32" i="1"/>
  <c r="H32" i="1"/>
  <c r="I32" i="1"/>
  <c r="J32" i="1"/>
  <c r="K32" i="1"/>
  <c r="C32" i="1"/>
  <c r="C33" i="1" s="1"/>
  <c r="D26" i="1"/>
  <c r="E26" i="1"/>
  <c r="F26" i="1"/>
  <c r="G26" i="1"/>
  <c r="H26" i="1"/>
  <c r="I26" i="1"/>
  <c r="J26" i="1"/>
  <c r="K26" i="1"/>
  <c r="C26" i="1"/>
</calcChain>
</file>

<file path=xl/sharedStrings.xml><?xml version="1.0" encoding="utf-8"?>
<sst xmlns="http://schemas.openxmlformats.org/spreadsheetml/2006/main" count="525" uniqueCount="193">
  <si>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</si>
  <si>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</si>
  <si>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</si>
  <si>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</si>
  <si>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</si>
  <si>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</si>
  <si>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</si>
  <si>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11.19～25</t>
    <phoneticPr fontId="1"/>
  </si>
  <si>
    <t>11.12～18</t>
    <phoneticPr fontId="1"/>
  </si>
  <si>
    <t>11.5～11</t>
    <phoneticPr fontId="1"/>
  </si>
  <si>
    <t>10.29～4</t>
    <phoneticPr fontId="1"/>
  </si>
  <si>
    <t>10.22～28</t>
    <phoneticPr fontId="1"/>
  </si>
  <si>
    <t>10.15～21</t>
    <phoneticPr fontId="1"/>
  </si>
  <si>
    <t>10.8～14</t>
    <phoneticPr fontId="1"/>
  </si>
  <si>
    <t>10.1～7</t>
    <phoneticPr fontId="1"/>
  </si>
  <si>
    <t>9.24～30</t>
    <phoneticPr fontId="1"/>
  </si>
  <si>
    <t>9.17～23</t>
    <phoneticPr fontId="1"/>
  </si>
  <si>
    <t>9.10～16</t>
    <phoneticPr fontId="1"/>
  </si>
  <si>
    <t>9.3～9</t>
    <phoneticPr fontId="1"/>
  </si>
  <si>
    <t>8.27～2</t>
    <phoneticPr fontId="1"/>
  </si>
  <si>
    <t>8.20～26</t>
    <phoneticPr fontId="1"/>
  </si>
  <si>
    <t>8.13～19</t>
    <phoneticPr fontId="1"/>
  </si>
  <si>
    <t>8.6～12</t>
    <phoneticPr fontId="1"/>
  </si>
  <si>
    <t>7.30～5</t>
    <phoneticPr fontId="1"/>
  </si>
  <si>
    <t>7.21～29</t>
    <phoneticPr fontId="1"/>
  </si>
  <si>
    <t>7.16～22</t>
    <phoneticPr fontId="1"/>
  </si>
  <si>
    <t>7.9～15</t>
    <phoneticPr fontId="1"/>
  </si>
  <si>
    <t>7.2～8</t>
    <phoneticPr fontId="1"/>
  </si>
  <si>
    <t>6.25～1</t>
    <phoneticPr fontId="1"/>
  </si>
  <si>
    <t>年代階級別の週間死者数</t>
    <rPh sb="0" eb="2">
      <t>ネンダイ</t>
    </rPh>
    <rPh sb="2" eb="5">
      <t>カイキュウベツ</t>
    </rPh>
    <rPh sb="6" eb="8">
      <t>シュウカン</t>
    </rPh>
    <rPh sb="8" eb="10">
      <t>シシャ</t>
    </rPh>
    <rPh sb="10" eb="11">
      <t>スウ</t>
    </rPh>
    <phoneticPr fontId="1"/>
  </si>
  <si>
    <t>6.25～11.25　累計</t>
    <rPh sb="11" eb="13">
      <t>ルイケイ</t>
    </rPh>
    <phoneticPr fontId="1"/>
  </si>
  <si>
    <t>2.1～11.25 感染者累計</t>
    <rPh sb="10" eb="13">
      <t>カンセンシャ</t>
    </rPh>
    <rPh sb="13" eb="15">
      <t>ルイケイ</t>
    </rPh>
    <phoneticPr fontId="1"/>
  </si>
  <si>
    <t>0代</t>
    <rPh sb="1" eb="2">
      <t>ダイ</t>
    </rPh>
    <phoneticPr fontId="1"/>
  </si>
  <si>
    <t>80代超</t>
    <rPh sb="2" eb="3">
      <t>ダイ</t>
    </rPh>
    <rPh sb="3" eb="4">
      <t>チョウ</t>
    </rPh>
    <phoneticPr fontId="1"/>
  </si>
  <si>
    <t>年代別致死率</t>
    <rPh sb="0" eb="2">
      <t>ネンダイ</t>
    </rPh>
    <rPh sb="2" eb="3">
      <t>ベツ</t>
    </rPh>
    <rPh sb="3" eb="6">
      <t>チシリツ</t>
    </rPh>
    <phoneticPr fontId="1"/>
  </si>
  <si>
    <t>年代</t>
    <rPh sb="0" eb="2">
      <t>ネンダイ</t>
    </rPh>
    <phoneticPr fontId="1"/>
  </si>
  <si>
    <t>0.2565／5E-06＝</t>
    <phoneticPr fontId="1"/>
  </si>
  <si>
    <t>0.1075-0.1315＝</t>
    <phoneticPr fontId="1"/>
  </si>
  <si>
    <t>y=51300e-0.024</t>
    <phoneticPr fontId="1"/>
  </si>
  <si>
    <t>2.1～11.25 死者累計</t>
    <phoneticPr fontId="1"/>
  </si>
  <si>
    <t>人口構成</t>
    <rPh sb="0" eb="2">
      <t>ジンコウ</t>
    </rPh>
    <rPh sb="2" eb="4">
      <t>コウセイ</t>
    </rPh>
    <phoneticPr fontId="1"/>
  </si>
  <si>
    <t>［％］</t>
    <phoneticPr fontId="1"/>
  </si>
  <si>
    <t>N・exp｛β･(x-80)｝</t>
    <phoneticPr fontId="1"/>
  </si>
  <si>
    <t>±誤差</t>
    <phoneticPr fontId="1"/>
  </si>
  <si>
    <t>相対偏差</t>
    <rPh sb="0" eb="2">
      <t>ソウタイ</t>
    </rPh>
    <rPh sb="2" eb="4">
      <t>ヘンサ</t>
    </rPh>
    <phoneticPr fontId="1"/>
  </si>
  <si>
    <t>総合和</t>
    <rPh sb="0" eb="2">
      <t>ソウゴウ</t>
    </rPh>
    <rPh sb="2" eb="3">
      <t>ワ</t>
    </rPh>
    <phoneticPr fontId="1"/>
  </si>
  <si>
    <t>計</t>
    <rPh sb="0" eb="1">
      <t>ケイ</t>
    </rPh>
    <phoneticPr fontId="1"/>
  </si>
  <si>
    <t>【抗体検査調査】</t>
    <rPh sb="1" eb="3">
      <t>コウタイ</t>
    </rPh>
    <rPh sb="3" eb="5">
      <t>ケンサ</t>
    </rPh>
    <rPh sb="5" eb="7">
      <t>チョウサ</t>
    </rPh>
    <phoneticPr fontId="1"/>
  </si>
  <si>
    <t>陽性者</t>
    <rPh sb="0" eb="2">
      <t>ヨウセイ</t>
    </rPh>
    <rPh sb="2" eb="3">
      <t>シャ</t>
    </rPh>
    <phoneticPr fontId="1"/>
  </si>
  <si>
    <t>下限</t>
    <rPh sb="0" eb="2">
      <t>カゲン</t>
    </rPh>
    <phoneticPr fontId="1"/>
  </si>
  <si>
    <t>ｻﾝﾌﾟﾘﾝｸﾞ母集団</t>
    <rPh sb="8" eb="11">
      <t>ボシュウダン</t>
    </rPh>
    <phoneticPr fontId="1"/>
  </si>
  <si>
    <t>95％信頼の上限</t>
    <rPh sb="3" eb="5">
      <t>シンライ</t>
    </rPh>
    <rPh sb="6" eb="8">
      <t>ジョウゲン</t>
    </rPh>
    <phoneticPr fontId="1"/>
  </si>
  <si>
    <r>
      <t>比率</t>
    </r>
    <r>
      <rPr>
        <sz val="8"/>
        <color theme="1"/>
        <rFont val="ＭＳ Ｐゴシック"/>
        <family val="3"/>
        <charset val="128"/>
        <scheme val="minor"/>
      </rPr>
      <t>［％］</t>
    </r>
    <rPh sb="0" eb="2">
      <t>ヒリツ</t>
    </rPh>
    <phoneticPr fontId="1"/>
  </si>
  <si>
    <t>2020.6月</t>
    <rPh sb="6" eb="7">
      <t>ガツ</t>
    </rPh>
    <phoneticPr fontId="1"/>
  </si>
  <si>
    <t>2020.12月</t>
    <rPh sb="7" eb="8">
      <t>ガツ</t>
    </rPh>
    <phoneticPr fontId="1"/>
  </si>
  <si>
    <t>（目的セル）</t>
    <rPh sb="1" eb="3">
      <t>モクテキ</t>
    </rPh>
    <phoneticPr fontId="1"/>
  </si>
  <si>
    <t>年代　x</t>
    <rPh sb="0" eb="2">
      <t>ネンダイ</t>
    </rPh>
    <phoneticPr fontId="1"/>
  </si>
  <si>
    <t>人口構成</t>
    <rPh sb="0" eb="2">
      <t>ジンコウ</t>
    </rPh>
    <rPh sb="2" eb="4">
      <t>コウセイ</t>
    </rPh>
    <phoneticPr fontId="1"/>
  </si>
  <si>
    <t>真の致死率</t>
    <rPh sb="0" eb="1">
      <t>シン</t>
    </rPh>
    <rPh sb="2" eb="4">
      <t>チシ</t>
    </rPh>
    <rPh sb="4" eb="5">
      <t>リツ</t>
    </rPh>
    <phoneticPr fontId="1"/>
  </si>
  <si>
    <t>真の感染者数</t>
    <rPh sb="0" eb="1">
      <t>シン</t>
    </rPh>
    <rPh sb="2" eb="5">
      <t>カンセンシャ</t>
    </rPh>
    <rPh sb="5" eb="6">
      <t>スウ</t>
    </rPh>
    <phoneticPr fontId="1"/>
  </si>
  <si>
    <r>
      <t>公表致死率</t>
    </r>
    <r>
      <rPr>
        <sz val="8"/>
        <color theme="1"/>
        <rFont val="ＭＳ Ｐゴシック"/>
        <family val="3"/>
        <charset val="128"/>
        <scheme val="minor"/>
      </rPr>
      <t>　</t>
    </r>
    <r>
      <rPr>
        <sz val="9"/>
        <color theme="1"/>
        <rFont val="ＭＳ Ｐゴシック"/>
        <family val="3"/>
        <charset val="128"/>
        <scheme val="minor"/>
      </rPr>
      <t>[％]</t>
    </r>
    <rPh sb="0" eb="2">
      <t>コウヒョウ</t>
    </rPh>
    <rPh sb="2" eb="4">
      <t>チシ</t>
    </rPh>
    <rPh sb="4" eb="5">
      <t>リツ</t>
    </rPh>
    <phoneticPr fontId="1"/>
  </si>
  <si>
    <t>+誤差</t>
    <phoneticPr fontId="1"/>
  </si>
  <si>
    <t>-誤差</t>
    <phoneticPr fontId="1"/>
  </si>
  <si>
    <r>
      <rPr>
        <b/>
        <sz val="9"/>
        <color rgb="FFFF0000"/>
        <rFont val="ＭＳ Ｐゴシック"/>
        <family val="3"/>
        <charset val="128"/>
        <scheme val="minor"/>
      </rPr>
      <t>総</t>
    </r>
    <r>
      <rPr>
        <sz val="9"/>
        <color theme="1"/>
        <rFont val="ＭＳ Ｐゴシック"/>
        <family val="3"/>
        <charset val="128"/>
        <scheme val="minor"/>
      </rPr>
      <t xml:space="preserve"> 公表感染者数[人]</t>
    </r>
    <rPh sb="0" eb="1">
      <t>ソウ</t>
    </rPh>
    <rPh sb="2" eb="4">
      <t>コウヒョウ</t>
    </rPh>
    <rPh sb="4" eb="6">
      <t>カンセン</t>
    </rPh>
    <rPh sb="6" eb="7">
      <t>シャ</t>
    </rPh>
    <rPh sb="7" eb="8">
      <t>スウ</t>
    </rPh>
    <rPh sb="9" eb="10">
      <t>ニン</t>
    </rPh>
    <phoneticPr fontId="1"/>
  </si>
  <si>
    <r>
      <rPr>
        <b/>
        <sz val="9"/>
        <color rgb="FFFF0000"/>
        <rFont val="ＭＳ Ｐゴシック"/>
        <family val="3"/>
        <charset val="128"/>
        <scheme val="minor"/>
      </rPr>
      <t>総</t>
    </r>
    <r>
      <rPr>
        <sz val="9"/>
        <color theme="1"/>
        <rFont val="ＭＳ Ｐゴシック"/>
        <family val="3"/>
        <charset val="128"/>
        <scheme val="minor"/>
      </rPr>
      <t xml:space="preserve"> 公表致死率［％］</t>
    </r>
    <rPh sb="0" eb="1">
      <t>ソウ</t>
    </rPh>
    <rPh sb="2" eb="4">
      <t>コウヒョウ</t>
    </rPh>
    <rPh sb="4" eb="6">
      <t>チシ</t>
    </rPh>
    <rPh sb="6" eb="7">
      <t>リツ</t>
    </rPh>
    <phoneticPr fontId="1"/>
  </si>
  <si>
    <t>【累積】　感染者数</t>
    <rPh sb="1" eb="3">
      <t>ルイセキ</t>
    </rPh>
    <rPh sb="5" eb="8">
      <t>カンセンシャ</t>
    </rPh>
    <rPh sb="8" eb="9">
      <t>スウ</t>
    </rPh>
    <phoneticPr fontId="1"/>
  </si>
  <si>
    <t>【差分】　感染者数</t>
    <rPh sb="1" eb="3">
      <t>サブン</t>
    </rPh>
    <rPh sb="5" eb="8">
      <t>カンセンシャ</t>
    </rPh>
    <rPh sb="8" eb="9">
      <t>スウ</t>
    </rPh>
    <phoneticPr fontId="1"/>
  </si>
  <si>
    <t>【累積】　死亡者数</t>
    <rPh sb="1" eb="3">
      <t>ルイセキ</t>
    </rPh>
    <rPh sb="5" eb="7">
      <t>シボウ</t>
    </rPh>
    <rPh sb="7" eb="8">
      <t>シャ</t>
    </rPh>
    <rPh sb="8" eb="9">
      <t>スウ</t>
    </rPh>
    <phoneticPr fontId="1"/>
  </si>
  <si>
    <t>80超</t>
    <rPh sb="2" eb="3">
      <t>コ</t>
    </rPh>
    <phoneticPr fontId="1"/>
  </si>
  <si>
    <t>12/16　時点</t>
    <rPh sb="6" eb="8">
      <t>ジテン</t>
    </rPh>
    <phoneticPr fontId="1"/>
  </si>
  <si>
    <t>9/23　時点</t>
    <rPh sb="5" eb="7">
      <t>ジテン</t>
    </rPh>
    <phoneticPr fontId="1"/>
  </si>
  <si>
    <r>
      <t>計</t>
    </r>
    <r>
      <rPr>
        <sz val="9"/>
        <color theme="1"/>
        <rFont val="ＭＳ Ｐゴシック"/>
        <family val="3"/>
        <charset val="128"/>
        <scheme val="minor"/>
      </rPr>
      <t>＋不明他</t>
    </r>
    <rPh sb="0" eb="1">
      <t>ケイ</t>
    </rPh>
    <rPh sb="2" eb="4">
      <t>フメイ</t>
    </rPh>
    <rPh sb="4" eb="5">
      <t>タ</t>
    </rPh>
    <phoneticPr fontId="1"/>
  </si>
  <si>
    <t>第1波</t>
    <rPh sb="0" eb="1">
      <t>ダイ</t>
    </rPh>
    <rPh sb="2" eb="3">
      <t>ハ</t>
    </rPh>
    <phoneticPr fontId="1"/>
  </si>
  <si>
    <t>第2波</t>
    <rPh sb="0" eb="1">
      <t>ダイ</t>
    </rPh>
    <rPh sb="2" eb="3">
      <t>ハ</t>
    </rPh>
    <phoneticPr fontId="1"/>
  </si>
  <si>
    <t>第3波</t>
    <rPh sb="0" eb="1">
      <t>ダイ</t>
    </rPh>
    <rPh sb="2" eb="3">
      <t>ハ</t>
    </rPh>
    <phoneticPr fontId="1"/>
  </si>
  <si>
    <t>6/11～9/23</t>
    <phoneticPr fontId="1"/>
  </si>
  <si>
    <t>（前半）9/24～12/16</t>
    <rPh sb="1" eb="3">
      <t>ゼンハン</t>
    </rPh>
    <phoneticPr fontId="1"/>
  </si>
  <si>
    <t>【差分】　死亡者数</t>
    <rPh sb="1" eb="3">
      <t>サブン</t>
    </rPh>
    <rPh sb="5" eb="7">
      <t>シボウ</t>
    </rPh>
    <rPh sb="7" eb="8">
      <t>シャ</t>
    </rPh>
    <rPh sb="8" eb="9">
      <t>スウ</t>
    </rPh>
    <phoneticPr fontId="1"/>
  </si>
  <si>
    <t>2/1～6/10</t>
    <phoneticPr fontId="1"/>
  </si>
  <si>
    <t>2/1～　　6/10　時点</t>
    <rPh sb="11" eb="13">
      <t>ジテン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</si>
  <si>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α</t>
    </r>
    <r>
      <rPr>
        <b/>
        <sz val="9"/>
        <color rgb="FFFF0000"/>
        <rFont val="ＭＳ Ｐゴシック"/>
        <family val="3"/>
        <charset val="128"/>
        <scheme val="minor"/>
      </rPr>
      <t>1</t>
    </r>
    <r>
      <rPr>
        <sz val="11"/>
        <color theme="1"/>
        <rFont val="ＭＳ Ｐゴシック"/>
        <family val="2"/>
        <charset val="128"/>
        <scheme val="minor"/>
      </rPr>
      <t>・γ</t>
    </r>
    <r>
      <rPr>
        <sz val="9"/>
        <color theme="1"/>
        <rFont val="ＭＳ Ｐゴシック"/>
        <family val="3"/>
        <charset val="128"/>
        <scheme val="minor"/>
      </rPr>
      <t>１</t>
    </r>
    <r>
      <rPr>
        <sz val="11"/>
        <color theme="1"/>
        <rFont val="ＭＳ Ｐゴシック"/>
        <family val="2"/>
        <charset val="128"/>
        <scheme val="minor"/>
      </rPr>
      <t>x</t>
    </r>
    <phoneticPr fontId="1"/>
  </si>
  <si>
    <r>
      <rPr>
        <b/>
        <sz val="11"/>
        <color rgb="FFFF00FF"/>
        <rFont val="ＭＳ Ｐゴシック"/>
        <family val="3"/>
        <charset val="128"/>
        <scheme val="minor"/>
      </rPr>
      <t>α</t>
    </r>
    <r>
      <rPr>
        <b/>
        <sz val="9"/>
        <color rgb="FFFF00FF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・γ</t>
    </r>
    <r>
      <rPr>
        <sz val="9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x</t>
    </r>
    <phoneticPr fontId="1"/>
  </si>
  <si>
    <r>
      <rPr>
        <b/>
        <sz val="11"/>
        <color rgb="FFFF00FF"/>
        <rFont val="ＭＳ Ｐゴシック"/>
        <family val="3"/>
        <charset val="128"/>
        <scheme val="minor"/>
      </rPr>
      <t>α</t>
    </r>
    <r>
      <rPr>
        <b/>
        <sz val="9"/>
        <color rgb="FFFF00FF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・γ</t>
    </r>
    <r>
      <rPr>
        <sz val="9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x</t>
    </r>
    <phoneticPr fontId="1"/>
  </si>
  <si>
    <r>
      <t>(80歳超) 致死率</t>
    </r>
    <r>
      <rPr>
        <b/>
        <sz val="9"/>
        <color rgb="FFFF0000"/>
        <rFont val="ＭＳ Ｐゴシック"/>
        <family val="3"/>
        <charset val="128"/>
        <scheme val="minor"/>
      </rPr>
      <t>α</t>
    </r>
    <r>
      <rPr>
        <b/>
        <sz val="6"/>
        <color rgb="FFFF0000"/>
        <rFont val="ＭＳ Ｐゴシック"/>
        <family val="3"/>
        <charset val="128"/>
        <scheme val="minor"/>
      </rPr>
      <t>１</t>
    </r>
    <r>
      <rPr>
        <sz val="6"/>
        <color theme="1"/>
        <rFont val="ＭＳ Ｐゴシック"/>
        <family val="3"/>
        <charset val="128"/>
        <scheme val="minor"/>
      </rPr>
      <t>［-］</t>
    </r>
    <rPh sb="3" eb="4">
      <t>サイ</t>
    </rPh>
    <rPh sb="4" eb="5">
      <t>チョウ</t>
    </rPh>
    <rPh sb="7" eb="9">
      <t>チシ</t>
    </rPh>
    <rPh sb="9" eb="10">
      <t>リツ</t>
    </rPh>
    <phoneticPr fontId="1"/>
  </si>
  <si>
    <r>
      <t>(80歳超) 致死率</t>
    </r>
    <r>
      <rPr>
        <b/>
        <sz val="9"/>
        <color rgb="FFFF00FF"/>
        <rFont val="ＭＳ Ｐゴシック"/>
        <family val="3"/>
        <charset val="128"/>
        <scheme val="minor"/>
      </rPr>
      <t>α</t>
    </r>
    <r>
      <rPr>
        <b/>
        <sz val="6"/>
        <color rgb="FFFF00FF"/>
        <rFont val="ＭＳ Ｐゴシック"/>
        <family val="3"/>
        <charset val="128"/>
        <scheme val="minor"/>
      </rPr>
      <t>3</t>
    </r>
    <r>
      <rPr>
        <sz val="6"/>
        <color theme="1"/>
        <rFont val="ＭＳ Ｐゴシック"/>
        <family val="3"/>
        <charset val="128"/>
        <scheme val="minor"/>
      </rPr>
      <t>［-］</t>
    </r>
    <rPh sb="3" eb="4">
      <t>サイ</t>
    </rPh>
    <rPh sb="4" eb="5">
      <t>チョウ</t>
    </rPh>
    <rPh sb="7" eb="9">
      <t>チシ</t>
    </rPh>
    <rPh sb="9" eb="10">
      <t>リツ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</si>
  <si>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（現在）9/24</t>
    </r>
    <r>
      <rPr>
        <b/>
        <sz val="10"/>
        <color theme="1"/>
        <rFont val="ＭＳ Ｐゴシック"/>
        <family val="3"/>
        <charset val="128"/>
        <scheme val="minor"/>
      </rPr>
      <t>～　</t>
    </r>
    <r>
      <rPr>
        <b/>
        <sz val="10"/>
        <color rgb="FFFF0000"/>
        <rFont val="ＭＳ Ｐゴシック"/>
        <family val="3"/>
        <charset val="128"/>
        <scheme val="minor"/>
      </rPr>
      <t xml:space="preserve"> 2/3</t>
    </r>
    <rPh sb="1" eb="3">
      <t>ゲンザイ</t>
    </rPh>
    <phoneticPr fontId="1"/>
  </si>
  <si>
    <r>
      <rPr>
        <b/>
        <sz val="9"/>
        <color rgb="FFFF0000"/>
        <rFont val="ＭＳ Ｐゴシック"/>
        <family val="3"/>
        <charset val="128"/>
        <scheme val="minor"/>
      </rPr>
      <t>総</t>
    </r>
    <r>
      <rPr>
        <sz val="9"/>
        <color theme="1"/>
        <rFont val="ＭＳ Ｐゴシック"/>
        <family val="2"/>
        <charset val="128"/>
        <scheme val="minor"/>
      </rPr>
      <t>・真の致死率</t>
    </r>
    <rPh sb="0" eb="1">
      <t>ソウ</t>
    </rPh>
    <rPh sb="2" eb="3">
      <t>シン</t>
    </rPh>
    <rPh sb="4" eb="6">
      <t>チシ</t>
    </rPh>
    <rPh sb="6" eb="7">
      <t>リツ</t>
    </rPh>
    <phoneticPr fontId="1"/>
  </si>
  <si>
    <t>真／公表</t>
    <rPh sb="1" eb="3">
      <t>コウヒョウ</t>
    </rPh>
    <phoneticPr fontId="1"/>
  </si>
  <si>
    <t>αγx平均</t>
    <rPh sb="3" eb="5">
      <t>ヘイキン</t>
    </rPh>
    <phoneticPr fontId="1"/>
  </si>
  <si>
    <t>αγx偏差</t>
    <rPh sb="0" eb="5">
      <t>ヘンサ</t>
    </rPh>
    <phoneticPr fontId="1"/>
  </si>
  <si>
    <t>⊿M偏差</t>
    <rPh sb="2" eb="4">
      <t>ヘンサ</t>
    </rPh>
    <phoneticPr fontId="1"/>
  </si>
  <si>
    <t>A1</t>
    <phoneticPr fontId="1"/>
  </si>
  <si>
    <t>B1</t>
    <phoneticPr fontId="1"/>
  </si>
  <si>
    <t>A2</t>
    <phoneticPr fontId="1"/>
  </si>
  <si>
    <t>B2</t>
    <phoneticPr fontId="1"/>
  </si>
  <si>
    <t>A3前</t>
    <rPh sb="2" eb="3">
      <t>ゼン</t>
    </rPh>
    <phoneticPr fontId="1"/>
  </si>
  <si>
    <t>B3前</t>
    <rPh sb="2" eb="3">
      <t>ゼン</t>
    </rPh>
    <phoneticPr fontId="1"/>
  </si>
  <si>
    <t>A3</t>
    <phoneticPr fontId="1"/>
  </si>
  <si>
    <t>B3</t>
    <phoneticPr fontId="1"/>
  </si>
  <si>
    <r>
      <t>第3波
（</t>
    </r>
    <r>
      <rPr>
        <sz val="11"/>
        <color rgb="FFFF0000"/>
        <rFont val="ＭＳ Ｐゴシック"/>
        <family val="3"/>
        <charset val="128"/>
        <scheme val="minor"/>
      </rPr>
      <t>前半</t>
    </r>
    <r>
      <rPr>
        <sz val="11"/>
        <color theme="1"/>
        <rFont val="ＭＳ Ｐゴシック"/>
        <family val="2"/>
        <charset val="128"/>
        <scheme val="minor"/>
      </rPr>
      <t>）
（9/24</t>
    </r>
    <r>
      <rPr>
        <sz val="11"/>
        <rFont val="ＭＳ Ｐゴシック"/>
        <family val="3"/>
        <charset val="128"/>
        <scheme val="minor"/>
      </rPr>
      <t>～</t>
    </r>
    <r>
      <rPr>
        <b/>
        <sz val="10"/>
        <color rgb="FFFF0000"/>
        <rFont val="ＭＳ Ｐゴシック"/>
        <family val="3"/>
        <charset val="128"/>
        <scheme val="minor"/>
      </rPr>
      <t>12/16</t>
    </r>
    <r>
      <rPr>
        <sz val="11"/>
        <color theme="1"/>
        <rFont val="ＭＳ Ｐゴシック"/>
        <family val="2"/>
        <charset val="128"/>
        <scheme val="minor"/>
      </rPr>
      <t>）</t>
    </r>
    <rPh sb="0" eb="1">
      <t>ダイ</t>
    </rPh>
    <rPh sb="2" eb="3">
      <t>ハ</t>
    </rPh>
    <phoneticPr fontId="1"/>
  </si>
  <si>
    <t>抗体保有率</t>
    <rPh sb="0" eb="2">
      <t>コウタイ</t>
    </rPh>
    <rPh sb="2" eb="4">
      <t>ホユウ</t>
    </rPh>
    <rPh sb="4" eb="5">
      <t>リツ</t>
    </rPh>
    <phoneticPr fontId="1"/>
  </si>
  <si>
    <t>第1波
（2/1～6/10)</t>
    <rPh sb="0" eb="1">
      <t>ダイ</t>
    </rPh>
    <rPh sb="2" eb="3">
      <t>ハ</t>
    </rPh>
    <phoneticPr fontId="1"/>
  </si>
  <si>
    <t>第2波
（6/11～9/23）</t>
    <rPh sb="0" eb="1">
      <t>ダイ</t>
    </rPh>
    <rPh sb="2" eb="3">
      <t>ハ</t>
    </rPh>
    <phoneticPr fontId="1"/>
  </si>
  <si>
    <r>
      <rPr>
        <b/>
        <sz val="9"/>
        <color rgb="FFFF0000"/>
        <rFont val="ＭＳ Ｐゴシック"/>
        <family val="3"/>
        <charset val="128"/>
        <scheme val="minor"/>
      </rPr>
      <t xml:space="preserve">総 </t>
    </r>
    <r>
      <rPr>
        <sz val="9"/>
        <rFont val="ＭＳ Ｐゴシック"/>
        <family val="3"/>
        <charset val="128"/>
        <scheme val="minor"/>
      </rPr>
      <t>真の</t>
    </r>
    <r>
      <rPr>
        <sz val="9"/>
        <color theme="1"/>
        <rFont val="ＭＳ Ｐゴシック"/>
        <family val="3"/>
        <charset val="128"/>
        <scheme val="minor"/>
      </rPr>
      <t>死亡者数［人］</t>
    </r>
    <rPh sb="0" eb="1">
      <t>ソウ</t>
    </rPh>
    <rPh sb="2" eb="3">
      <t>シン</t>
    </rPh>
    <rPh sb="4" eb="6">
      <t>シボウ</t>
    </rPh>
    <rPh sb="6" eb="7">
      <t>シャ</t>
    </rPh>
    <rPh sb="7" eb="8">
      <t>スウ</t>
    </rPh>
    <rPh sb="9" eb="10">
      <t>ニン</t>
    </rPh>
    <phoneticPr fontId="1"/>
  </si>
  <si>
    <t>←公表・平均致死率</t>
    <rPh sb="1" eb="3">
      <t>コウヒョウ</t>
    </rPh>
    <rPh sb="4" eb="6">
      <t>ヘイキン</t>
    </rPh>
    <rPh sb="6" eb="8">
      <t>チシ</t>
    </rPh>
    <rPh sb="8" eb="9">
      <t>リツ</t>
    </rPh>
    <phoneticPr fontId="1"/>
  </si>
  <si>
    <t>←真の平均致死率</t>
    <rPh sb="1" eb="2">
      <t>シン</t>
    </rPh>
    <rPh sb="3" eb="5">
      <t>ヘイキン</t>
    </rPh>
    <rPh sb="5" eb="7">
      <t>チシ</t>
    </rPh>
    <rPh sb="7" eb="8">
      <t>リツ</t>
    </rPh>
    <phoneticPr fontId="1"/>
  </si>
  <si>
    <t>+</t>
    <phoneticPr fontId="1"/>
  </si>
  <si>
    <t>-</t>
    <phoneticPr fontId="1"/>
  </si>
  <si>
    <t>※以下　元データ　出典は</t>
    <rPh sb="1" eb="3">
      <t>イカ</t>
    </rPh>
    <rPh sb="4" eb="5">
      <t>モト</t>
    </rPh>
    <rPh sb="9" eb="11">
      <t>シュッテン</t>
    </rPh>
    <phoneticPr fontId="1"/>
  </si>
  <si>
    <t>医療技術進展　現在/前回</t>
    <rPh sb="0" eb="2">
      <t>イリョウ</t>
    </rPh>
    <rPh sb="2" eb="4">
      <t>ギジュツ</t>
    </rPh>
    <rPh sb="4" eb="6">
      <t>シンテン</t>
    </rPh>
    <rPh sb="7" eb="9">
      <t>ゲンザイ</t>
    </rPh>
    <rPh sb="10" eb="12">
      <t>ゼンカイ</t>
    </rPh>
    <phoneticPr fontId="1"/>
  </si>
  <si>
    <t>小計</t>
    <rPh sb="0" eb="1">
      <t>ショウ</t>
    </rPh>
    <rPh sb="1" eb="2">
      <t>ケイ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</si>
  <si>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</si>
  <si>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</si>
  <si>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東洋経済</t>
    <rPh sb="0" eb="4">
      <t>トウヨウケイザイ</t>
    </rPh>
    <phoneticPr fontId="1"/>
  </si>
  <si>
    <t>NHK</t>
    <phoneticPr fontId="1"/>
  </si>
  <si>
    <t>補正倍率</t>
    <rPh sb="0" eb="2">
      <t>ホセイ</t>
    </rPh>
    <rPh sb="2" eb="4">
      <t>バイリツ</t>
    </rPh>
    <phoneticPr fontId="1"/>
  </si>
  <si>
    <t>第Ⅰ-1波</t>
    <rPh sb="0" eb="1">
      <t>ダイ</t>
    </rPh>
    <rPh sb="4" eb="5">
      <t>ナミ</t>
    </rPh>
    <phoneticPr fontId="1"/>
  </si>
  <si>
    <t>～3.23</t>
    <phoneticPr fontId="1"/>
  </si>
  <si>
    <t>公表感染者数</t>
    <rPh sb="0" eb="2">
      <t>コウヒョウ</t>
    </rPh>
    <rPh sb="2" eb="5">
      <t>カンセンシャ</t>
    </rPh>
    <rPh sb="5" eb="6">
      <t>スウ</t>
    </rPh>
    <phoneticPr fontId="1"/>
  </si>
  <si>
    <t>～4.13</t>
    <phoneticPr fontId="1"/>
  </si>
  <si>
    <t>公表死者数</t>
    <rPh sb="0" eb="5">
      <t>コウヒョウシシャスウ</t>
    </rPh>
    <phoneticPr fontId="1"/>
  </si>
  <si>
    <t>死者は感染者から平均3週間遅れると仮定</t>
    <rPh sb="0" eb="2">
      <t>シシャ</t>
    </rPh>
    <rPh sb="3" eb="5">
      <t>カンセン</t>
    </rPh>
    <rPh sb="5" eb="6">
      <t>シャ</t>
    </rPh>
    <rPh sb="8" eb="10">
      <t>ヘイキン</t>
    </rPh>
    <rPh sb="11" eb="13">
      <t>シュウカン</t>
    </rPh>
    <rPh sb="13" eb="14">
      <t>オク</t>
    </rPh>
    <rPh sb="17" eb="19">
      <t>カテイ</t>
    </rPh>
    <phoneticPr fontId="1"/>
  </si>
  <si>
    <t>補正</t>
    <rPh sb="0" eb="2">
      <t>ホセイ</t>
    </rPh>
    <phoneticPr fontId="1"/>
  </si>
  <si>
    <t xml:space="preserve"> </t>
    <phoneticPr fontId="1"/>
  </si>
  <si>
    <t>～4.12</t>
    <phoneticPr fontId="1"/>
  </si>
  <si>
    <t>第Ⅰ波</t>
    <rPh sb="0" eb="1">
      <t>ダイ</t>
    </rPh>
    <rPh sb="2" eb="3">
      <t>ナミ</t>
    </rPh>
    <phoneticPr fontId="1"/>
  </si>
  <si>
    <t>～6.10</t>
    <phoneticPr fontId="1"/>
  </si>
  <si>
    <t>Ⅰ-1波含む</t>
    <rPh sb="3" eb="4">
      <t>ナミ</t>
    </rPh>
    <rPh sb="4" eb="5">
      <t>フク</t>
    </rPh>
    <phoneticPr fontId="1"/>
  </si>
  <si>
    <t>～7.1</t>
    <phoneticPr fontId="1"/>
  </si>
  <si>
    <t>その他按分補正</t>
    <rPh sb="2" eb="3">
      <t>タ</t>
    </rPh>
    <rPh sb="3" eb="5">
      <t>アンブン</t>
    </rPh>
    <rPh sb="5" eb="7">
      <t>ホセイ</t>
    </rPh>
    <phoneticPr fontId="1"/>
  </si>
  <si>
    <t>第Ⅱ波</t>
    <rPh sb="0" eb="1">
      <t>ダイ</t>
    </rPh>
    <rPh sb="2" eb="3">
      <t>ナミ</t>
    </rPh>
    <phoneticPr fontId="1"/>
  </si>
  <si>
    <t>～9.23</t>
    <phoneticPr fontId="1"/>
  </si>
  <si>
    <t>～10.14</t>
    <phoneticPr fontId="1"/>
  </si>
  <si>
    <t>6.11～9.23</t>
    <phoneticPr fontId="1"/>
  </si>
  <si>
    <t>7.2～10.14</t>
    <phoneticPr fontId="1"/>
  </si>
  <si>
    <t>第Ⅲ波</t>
    <rPh sb="0" eb="1">
      <t>ダイ</t>
    </rPh>
    <rPh sb="2" eb="3">
      <t>ナミ</t>
    </rPh>
    <phoneticPr fontId="1"/>
  </si>
  <si>
    <t>～12.16</t>
    <phoneticPr fontId="1"/>
  </si>
  <si>
    <t>～21.1.6</t>
    <phoneticPr fontId="1"/>
  </si>
  <si>
    <t>9.24～12.16</t>
    <phoneticPr fontId="1"/>
  </si>
  <si>
    <t>10.15～1.6</t>
    <phoneticPr fontId="1"/>
  </si>
  <si>
    <t>（参考）</t>
    <rPh sb="1" eb="3">
      <t>サンコウ</t>
    </rPh>
    <phoneticPr fontId="1"/>
  </si>
  <si>
    <t>推定のための倍率</t>
    <rPh sb="0" eb="2">
      <t>スイテイ</t>
    </rPh>
    <rPh sb="6" eb="8">
      <t>バイリツ</t>
    </rPh>
    <phoneticPr fontId="1"/>
  </si>
  <si>
    <t>全波推定</t>
    <rPh sb="0" eb="1">
      <t>ゼン</t>
    </rPh>
    <rPh sb="1" eb="2">
      <t>ナミ</t>
    </rPh>
    <rPh sb="2" eb="4">
      <t>スイテイ</t>
    </rPh>
    <phoneticPr fontId="1"/>
  </si>
  <si>
    <t>～21/2/26</t>
    <phoneticPr fontId="1"/>
  </si>
  <si>
    <t>　</t>
    <phoneticPr fontId="1"/>
  </si>
  <si>
    <t>10歳未満</t>
    <rPh sb="2" eb="3">
      <t>サイ</t>
    </rPh>
    <rPh sb="3" eb="5">
      <t>ミマン</t>
    </rPh>
    <phoneticPr fontId="1"/>
  </si>
  <si>
    <t>10歳代</t>
    <rPh sb="2" eb="3">
      <t>サイ</t>
    </rPh>
    <rPh sb="3" eb="4">
      <t>ダイ</t>
    </rPh>
    <phoneticPr fontId="1"/>
  </si>
  <si>
    <t>20歳代</t>
    <rPh sb="2" eb="3">
      <t>サイ</t>
    </rPh>
    <rPh sb="3" eb="4">
      <t>ダイ</t>
    </rPh>
    <phoneticPr fontId="1"/>
  </si>
  <si>
    <t>30歳代</t>
    <rPh sb="2" eb="3">
      <t>サイ</t>
    </rPh>
    <rPh sb="3" eb="4">
      <t>ダイ</t>
    </rPh>
    <phoneticPr fontId="1"/>
  </si>
  <si>
    <t>40歳代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</si>
  <si>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</si>
  <si>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60歳代</t>
    <rPh sb="2" eb="3">
      <t>サイ</t>
    </rPh>
    <rPh sb="3" eb="4">
      <t>ダイ</t>
    </rPh>
    <phoneticPr fontId="1"/>
  </si>
  <si>
    <t>70歳代</t>
    <rPh sb="2" eb="3">
      <t>サイ</t>
    </rPh>
    <rPh sb="3" eb="4">
      <t>ダイ</t>
    </rPh>
    <phoneticPr fontId="1"/>
  </si>
  <si>
    <t>80歳代～</t>
    <rPh sb="2" eb="3">
      <t>サイ</t>
    </rPh>
    <rPh sb="3" eb="4">
      <t>ダイ</t>
    </rPh>
    <phoneticPr fontId="1"/>
  </si>
  <si>
    <t>第１波
（2/1～6/10）</t>
    <rPh sb="0" eb="1">
      <t>ダイ</t>
    </rPh>
    <rPh sb="2" eb="3">
      <t>ナミ</t>
    </rPh>
    <phoneticPr fontId="1"/>
  </si>
  <si>
    <t>第２波
（6/11～9/23）</t>
    <rPh sb="0" eb="1">
      <t>ダイ</t>
    </rPh>
    <rPh sb="2" eb="3">
      <t>ナミ</t>
    </rPh>
    <phoneticPr fontId="1"/>
  </si>
  <si>
    <t>第３波（前半）
（9/24～12/16）</t>
    <rPh sb="0" eb="1">
      <t>ダイ</t>
    </rPh>
    <rPh sb="2" eb="3">
      <t>ナミ</t>
    </rPh>
    <rPh sb="4" eb="6">
      <t>ゼンハン</t>
    </rPh>
    <phoneticPr fontId="1"/>
  </si>
  <si>
    <t>第３波全体推定
（9/24～21/7/7）</t>
    <rPh sb="0" eb="1">
      <t>ダイ</t>
    </rPh>
    <rPh sb="2" eb="3">
      <t>ナミ</t>
    </rPh>
    <rPh sb="3" eb="5">
      <t>ゼンタイ</t>
    </rPh>
    <rPh sb="5" eb="7">
      <t>スイテイ</t>
    </rPh>
    <phoneticPr fontId="1"/>
  </si>
  <si>
    <t>総計／平均</t>
    <rPh sb="0" eb="2">
      <t>ソウケイ</t>
    </rPh>
    <rPh sb="3" eb="5">
      <t>ヘイキン</t>
    </rPh>
    <phoneticPr fontId="1"/>
  </si>
  <si>
    <r>
      <rPr>
        <b/>
        <sz val="6"/>
        <color rgb="FFFF0000"/>
        <rFont val="ＭＳ Ｐゴシック"/>
        <family val="3"/>
        <charset val="128"/>
        <scheme val="minor"/>
      </rPr>
      <t>～6/10</t>
    </r>
    <r>
      <rPr>
        <b/>
        <sz val="9"/>
        <color rgb="FFFF0000"/>
        <rFont val="ＭＳ Ｐゴシック"/>
        <family val="3"/>
        <charset val="128"/>
        <scheme val="minor"/>
      </rPr>
      <t xml:space="preserve"> </t>
    </r>
    <r>
      <rPr>
        <sz val="8"/>
        <color theme="1"/>
        <rFont val="ＭＳ Ｐゴシック"/>
        <family val="3"/>
        <charset val="128"/>
        <scheme val="minor"/>
      </rPr>
      <t>国内感染者数[人]</t>
    </r>
    <rPh sb="6" eb="8">
      <t>コクナイ</t>
    </rPh>
    <rPh sb="8" eb="10">
      <t>カンセン</t>
    </rPh>
    <rPh sb="10" eb="11">
      <t>シャ</t>
    </rPh>
    <rPh sb="11" eb="12">
      <t>スウ</t>
    </rPh>
    <rPh sb="13" eb="14">
      <t>ニン</t>
    </rPh>
    <phoneticPr fontId="1"/>
  </si>
  <si>
    <r>
      <rPr>
        <b/>
        <sz val="6"/>
        <color rgb="FFFF0000"/>
        <rFont val="ＭＳ Ｐゴシック"/>
        <family val="3"/>
        <charset val="128"/>
        <scheme val="minor"/>
      </rPr>
      <t>～6/10</t>
    </r>
    <r>
      <rPr>
        <b/>
        <sz val="9"/>
        <color rgb="FFFF0000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死亡者数</t>
    </r>
    <r>
      <rPr>
        <sz val="6"/>
        <color theme="1"/>
        <rFont val="ＭＳ Ｐゴシック"/>
        <family val="3"/>
        <charset val="128"/>
        <scheme val="minor"/>
      </rPr>
      <t>［人］</t>
    </r>
    <rPh sb="6" eb="8">
      <t>シボウ</t>
    </rPh>
    <rPh sb="8" eb="9">
      <t>シャ</t>
    </rPh>
    <rPh sb="9" eb="10">
      <t>スウ</t>
    </rPh>
    <rPh sb="11" eb="12">
      <t>ニン</t>
    </rPh>
    <phoneticPr fontId="1"/>
  </si>
  <si>
    <r>
      <rPr>
        <b/>
        <sz val="6"/>
        <color rgb="FFFF0000"/>
        <rFont val="ＭＳ Ｐゴシック"/>
        <family val="3"/>
        <charset val="128"/>
        <scheme val="minor"/>
      </rPr>
      <t>6/11-12/16</t>
    </r>
    <r>
      <rPr>
        <sz val="8"/>
        <color theme="1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感染者数</t>
    </r>
    <r>
      <rPr>
        <sz val="6"/>
        <color theme="1"/>
        <rFont val="ＭＳ Ｐゴシック"/>
        <family val="3"/>
        <charset val="128"/>
        <scheme val="minor"/>
      </rPr>
      <t>[人]</t>
    </r>
    <rPh sb="11" eb="13">
      <t>カンセン</t>
    </rPh>
    <rPh sb="13" eb="14">
      <t>シャ</t>
    </rPh>
    <rPh sb="14" eb="15">
      <t>スウ</t>
    </rPh>
    <rPh sb="16" eb="17">
      <t>ニン</t>
    </rPh>
    <phoneticPr fontId="1"/>
  </si>
  <si>
    <r>
      <rPr>
        <b/>
        <sz val="6"/>
        <color rgb="FFFF0000"/>
        <rFont val="ＭＳ Ｐゴシック"/>
        <family val="3"/>
        <charset val="128"/>
        <scheme val="minor"/>
      </rPr>
      <t>6/11-12/16</t>
    </r>
    <r>
      <rPr>
        <sz val="8"/>
        <color theme="1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死亡者数</t>
    </r>
    <r>
      <rPr>
        <sz val="6"/>
        <color theme="1"/>
        <rFont val="ＭＳ Ｐゴシック"/>
        <family val="3"/>
        <charset val="128"/>
        <scheme val="minor"/>
      </rPr>
      <t>［人］</t>
    </r>
    <rPh sb="0" eb="18">
      <t>シボウシャスウニン</t>
    </rPh>
    <phoneticPr fontId="1"/>
  </si>
  <si>
    <t>（変数セル）</t>
    <rPh sb="1" eb="3">
      <t>ヘンスウ</t>
    </rPh>
    <phoneticPr fontId="1"/>
  </si>
  <si>
    <t>構成比</t>
    <rPh sb="0" eb="2">
      <t>コウセイ</t>
    </rPh>
    <rPh sb="2" eb="3">
      <t>ヒ</t>
    </rPh>
    <phoneticPr fontId="1"/>
  </si>
  <si>
    <t>公表感染者数　Nx</t>
    <rPh sb="0" eb="2">
      <t>コウヒョウ</t>
    </rPh>
    <rPh sb="2" eb="4">
      <t>カンセン</t>
    </rPh>
    <rPh sb="4" eb="5">
      <t>シャ</t>
    </rPh>
    <rPh sb="5" eb="6">
      <t>スウ</t>
    </rPh>
    <phoneticPr fontId="1"/>
  </si>
  <si>
    <t>公表死者数　Mx</t>
    <rPh sb="0" eb="2">
      <t>コウヒョウ</t>
    </rPh>
    <rPh sb="2" eb="5">
      <t>シシャスウ</t>
    </rPh>
    <phoneticPr fontId="1"/>
  </si>
  <si>
    <t>真の死亡者数　TMx</t>
    <rPh sb="0" eb="1">
      <t>シン</t>
    </rPh>
    <rPh sb="2" eb="4">
      <t>シボウ</t>
    </rPh>
    <rPh sb="4" eb="5">
      <t>シャ</t>
    </rPh>
    <rPh sb="5" eb="6">
      <t>スウ</t>
    </rPh>
    <phoneticPr fontId="1"/>
  </si>
  <si>
    <r>
      <t>γ</t>
    </r>
    <r>
      <rPr>
        <sz val="12"/>
        <rFont val="ＭＳ Ｐゴシック"/>
        <family val="3"/>
        <charset val="128"/>
        <scheme val="minor"/>
      </rPr>
      <t>x</t>
    </r>
    <phoneticPr fontId="1"/>
  </si>
  <si>
    <t>第1波後　6/10時点</t>
    <rPh sb="0" eb="1">
      <t>ダイ</t>
    </rPh>
    <rPh sb="2" eb="3">
      <t>ハ</t>
    </rPh>
    <rPh sb="3" eb="4">
      <t>ゴ</t>
    </rPh>
    <rPh sb="9" eb="11">
      <t>ジテン</t>
    </rPh>
    <phoneticPr fontId="1"/>
  </si>
  <si>
    <t>第2波後　9/24時点</t>
    <rPh sb="0" eb="1">
      <t>ダイ</t>
    </rPh>
    <rPh sb="2" eb="3">
      <t>ハ</t>
    </rPh>
    <rPh sb="3" eb="4">
      <t>ゴ</t>
    </rPh>
    <rPh sb="9" eb="11">
      <t>ジテン</t>
    </rPh>
    <phoneticPr fontId="1"/>
  </si>
  <si>
    <t>第3波初期　12/16時点</t>
    <rPh sb="0" eb="1">
      <t>ダイ</t>
    </rPh>
    <rPh sb="2" eb="3">
      <t>ハ</t>
    </rPh>
    <rPh sb="3" eb="5">
      <t>ショキ</t>
    </rPh>
    <rPh sb="11" eb="13">
      <t>ジテン</t>
    </rPh>
    <phoneticPr fontId="1"/>
  </si>
  <si>
    <t>Poisson +誤差</t>
    <phoneticPr fontId="1"/>
  </si>
  <si>
    <t>Poisson -誤差</t>
    <phoneticPr fontId="1"/>
  </si>
  <si>
    <r>
      <t>第3波
（</t>
    </r>
    <r>
      <rPr>
        <sz val="11"/>
        <color rgb="FFFF0000"/>
        <rFont val="ＭＳ Ｐゴシック"/>
        <family val="3"/>
        <charset val="128"/>
        <scheme val="minor"/>
      </rPr>
      <t>現在</t>
    </r>
    <r>
      <rPr>
        <sz val="11"/>
        <color theme="1"/>
        <rFont val="ＭＳ Ｐゴシック"/>
        <family val="2"/>
        <charset val="128"/>
        <scheme val="minor"/>
      </rPr>
      <t>）
（9/24～</t>
    </r>
    <r>
      <rPr>
        <b/>
        <sz val="11"/>
        <color rgb="FFFF0000"/>
        <rFont val="ＭＳ Ｐゴシック"/>
        <family val="3"/>
        <charset val="128"/>
        <scheme val="minor"/>
      </rPr>
      <t>2/10</t>
    </r>
    <r>
      <rPr>
        <sz val="11"/>
        <color theme="1"/>
        <rFont val="ＭＳ Ｐゴシック"/>
        <family val="2"/>
        <charset val="128"/>
        <scheme val="minor"/>
      </rPr>
      <t>）</t>
    </r>
    <rPh sb="0" eb="1">
      <t>ダイ</t>
    </rPh>
    <rPh sb="2" eb="3">
      <t>ハ</t>
    </rPh>
    <rPh sb="5" eb="6">
      <t>ゲン</t>
    </rPh>
    <rPh sb="6" eb="7">
      <t>ザイ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</si>
  <si>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2/10</t>
    </r>
    <r>
      <rPr>
        <b/>
        <sz val="11"/>
        <color theme="1"/>
        <rFont val="ＭＳ Ｐゴシック"/>
        <family val="3"/>
        <charset val="128"/>
        <scheme val="minor"/>
      </rPr>
      <t>　時点</t>
    </r>
    <rPh sb="5" eb="7">
      <t>ジテン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</si>
  <si>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（現在）9/24～ </t>
    </r>
    <r>
      <rPr>
        <b/>
        <sz val="10"/>
        <color theme="1"/>
        <rFont val="ＭＳ Ｐゴシック"/>
        <family val="3"/>
        <charset val="128"/>
        <scheme val="minor"/>
      </rPr>
      <t>　</t>
    </r>
    <r>
      <rPr>
        <b/>
        <sz val="10"/>
        <color rgb="FFFF0000"/>
        <rFont val="ＭＳ Ｐゴシック"/>
        <family val="3"/>
        <charset val="128"/>
        <scheme val="minor"/>
      </rPr>
      <t>2/10</t>
    </r>
    <rPh sb="1" eb="3">
      <t>ゲンザイ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</si>
  <si>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第１波
+第２波
+第３波</t>
    </r>
    <r>
      <rPr>
        <sz val="8"/>
        <color theme="1"/>
        <rFont val="ＭＳ Ｐゴシック"/>
        <family val="3"/>
        <charset val="128"/>
        <scheme val="minor"/>
      </rPr>
      <t xml:space="preserve">
（～</t>
    </r>
    <r>
      <rPr>
        <b/>
        <sz val="8"/>
        <color rgb="FFFF0000"/>
        <rFont val="ＭＳ Ｐゴシック"/>
        <family val="3"/>
        <charset val="128"/>
        <scheme val="minor"/>
      </rPr>
      <t>2/10</t>
    </r>
    <r>
      <rPr>
        <sz val="8"/>
        <color theme="1"/>
        <rFont val="ＭＳ Ｐゴシック"/>
        <family val="3"/>
        <charset val="128"/>
        <scheme val="minor"/>
      </rPr>
      <t>）</t>
    </r>
    <rPh sb="0" eb="1">
      <t>ダイ</t>
    </rPh>
    <rPh sb="2" eb="3">
      <t>ハ</t>
    </rPh>
    <rPh sb="5" eb="6">
      <t>ダイ</t>
    </rPh>
    <rPh sb="7" eb="8">
      <t>ハ</t>
    </rPh>
    <rPh sb="10" eb="11">
      <t>ダイ</t>
    </rPh>
    <rPh sb="12" eb="13">
      <t>ハ</t>
    </rPh>
    <phoneticPr fontId="1"/>
  </si>
  <si>
    <t>第3波後半　2/10時点</t>
    <rPh sb="0" eb="1">
      <t>ダイ</t>
    </rPh>
    <rPh sb="2" eb="3">
      <t>ハ</t>
    </rPh>
    <rPh sb="3" eb="5">
      <t>コウハン</t>
    </rPh>
    <rPh sb="10" eb="12">
      <t>ジテン</t>
    </rPh>
    <phoneticPr fontId="1"/>
  </si>
  <si>
    <t>ワクチン接種人数　2/10時点</t>
    <rPh sb="4" eb="6">
      <t>セッシュ</t>
    </rPh>
    <rPh sb="6" eb="7">
      <t>ニン</t>
    </rPh>
    <rPh sb="7" eb="8">
      <t>スウ</t>
    </rPh>
    <rPh sb="8" eb="9">
      <t>ジッスウ</t>
    </rPh>
    <rPh sb="13" eb="15">
      <t>ジテン</t>
    </rPh>
    <phoneticPr fontId="1"/>
  </si>
  <si>
    <r>
      <rPr>
        <b/>
        <sz val="9"/>
        <color rgb="FFFF0000"/>
        <rFont val="ＭＳ Ｐゴシック"/>
        <family val="3"/>
        <charset val="128"/>
        <scheme val="minor"/>
      </rPr>
      <t>総</t>
    </r>
    <r>
      <rPr>
        <sz val="9"/>
        <color theme="1"/>
        <rFont val="ＭＳ Ｐゴシック"/>
        <family val="2"/>
        <charset val="128"/>
        <scheme val="minor"/>
      </rPr>
      <t>・真の感染体験者数</t>
    </r>
    <rPh sb="0" eb="1">
      <t>ソウ</t>
    </rPh>
    <rPh sb="2" eb="3">
      <t>シン</t>
    </rPh>
    <rPh sb="4" eb="6">
      <t>カンセン</t>
    </rPh>
    <rPh sb="6" eb="8">
      <t>タイケン</t>
    </rPh>
    <rPh sb="8" eb="9">
      <t>シャ</t>
    </rPh>
    <rPh sb="9" eb="10">
      <t>スウ</t>
    </rPh>
    <phoneticPr fontId="1"/>
  </si>
  <si>
    <r>
      <t>■真の致死率、真の感染</t>
    </r>
    <r>
      <rPr>
        <sz val="14"/>
        <color theme="1"/>
        <rFont val="ＭＳ Ｐゴシック"/>
        <family val="3"/>
        <charset val="128"/>
        <scheme val="minor"/>
      </rPr>
      <t>（経験）</t>
    </r>
    <r>
      <rPr>
        <sz val="18"/>
        <color theme="1"/>
        <rFont val="ＭＳ Ｐゴシック"/>
        <family val="2"/>
        <charset val="128"/>
        <scheme val="minor"/>
      </rPr>
      <t>者数</t>
    </r>
    <r>
      <rPr>
        <sz val="14"/>
        <color theme="1"/>
        <rFont val="ＭＳ Ｐゴシック"/>
        <family val="3"/>
        <charset val="128"/>
        <scheme val="minor"/>
      </rPr>
      <t>および</t>
    </r>
    <r>
      <rPr>
        <sz val="18"/>
        <color theme="1"/>
        <rFont val="ＭＳ Ｐゴシック"/>
        <family val="3"/>
        <charset val="128"/>
        <scheme val="minor"/>
      </rPr>
      <t>抗体保有率</t>
    </r>
    <r>
      <rPr>
        <sz val="18"/>
        <color theme="1"/>
        <rFont val="ＭＳ Ｐゴシック"/>
        <family val="2"/>
        <charset val="128"/>
        <scheme val="minor"/>
      </rPr>
      <t>の見積り計算表</t>
    </r>
    <rPh sb="1" eb="2">
      <t>シン</t>
    </rPh>
    <rPh sb="3" eb="5">
      <t>チシ</t>
    </rPh>
    <rPh sb="5" eb="6">
      <t>リツ</t>
    </rPh>
    <rPh sb="7" eb="8">
      <t>シン</t>
    </rPh>
    <rPh sb="9" eb="11">
      <t>カンセン</t>
    </rPh>
    <rPh sb="12" eb="14">
      <t>ケイケン</t>
    </rPh>
    <rPh sb="15" eb="16">
      <t>シャ</t>
    </rPh>
    <rPh sb="16" eb="17">
      <t>スウ</t>
    </rPh>
    <rPh sb="20" eb="21">
      <t>スウ</t>
    </rPh>
    <rPh sb="24" eb="26">
      <t>コウタイ</t>
    </rPh>
    <rPh sb="26" eb="28">
      <t>ホユウ</t>
    </rPh>
    <rPh sb="28" eb="29">
      <t>リツ</t>
    </rPh>
    <rPh sb="31" eb="32">
      <t>ヒョウケイサン</t>
    </rPh>
    <phoneticPr fontId="1"/>
  </si>
  <si>
    <t>&lt;厚労省統計（速報）&gt;</t>
    <rPh sb="1" eb="4">
      <t>コウロウショウ</t>
    </rPh>
    <rPh sb="4" eb="6">
      <t>トウケイ</t>
    </rPh>
    <rPh sb="7" eb="9">
      <t>ソクホウ</t>
    </rPh>
    <phoneticPr fontId="1"/>
  </si>
  <si>
    <t>（手動可↓）</t>
    <rPh sb="1" eb="3">
      <t>シュドウ</t>
    </rPh>
    <rPh sb="3" eb="4">
      <t>カ</t>
    </rPh>
    <phoneticPr fontId="1"/>
  </si>
  <si>
    <r>
      <t>仮の</t>
    </r>
    <r>
      <rPr>
        <b/>
        <sz val="11"/>
        <color rgb="FF009900"/>
        <rFont val="ＭＳ Ｐゴシック"/>
        <family val="3"/>
        <charset val="128"/>
        <scheme val="minor"/>
      </rPr>
      <t>β</t>
    </r>
    <rPh sb="0" eb="1">
      <t>カリ</t>
    </rPh>
    <phoneticPr fontId="1"/>
  </si>
  <si>
    <r>
      <t>仮の</t>
    </r>
    <r>
      <rPr>
        <b/>
        <sz val="12"/>
        <color rgb="FFFF0000"/>
        <rFont val="ＭＳ Ｐゴシック"/>
        <family val="3"/>
        <charset val="128"/>
        <scheme val="minor"/>
      </rPr>
      <t>α1</t>
    </r>
    <rPh sb="0" eb="1">
      <t>カリ</t>
    </rPh>
    <phoneticPr fontId="1"/>
  </si>
  <si>
    <t>（変数 セル）</t>
    <phoneticPr fontId="1"/>
  </si>
  <si>
    <t>(M-TM)/ｅｘｐ｛B(x-80)｝</t>
    <phoneticPr fontId="1"/>
  </si>
  <si>
    <t>（西元データ版）</t>
    <rPh sb="1" eb="3">
      <t>ニシモト</t>
    </rPh>
    <rPh sb="6" eb="7">
      <t>バン</t>
    </rPh>
    <phoneticPr fontId="1"/>
  </si>
  <si>
    <t>（厚労省HP速報データ版）</t>
    <rPh sb="1" eb="4">
      <t>コウロウショウ</t>
    </rPh>
    <rPh sb="6" eb="8">
      <t>ソクホウ</t>
    </rPh>
    <rPh sb="11" eb="12">
      <t>バン</t>
    </rPh>
    <phoneticPr fontId="1"/>
  </si>
  <si>
    <t>&lt;西元氏整理のデータ&gt;</t>
    <rPh sb="1" eb="3">
      <t>ニシモト</t>
    </rPh>
    <rPh sb="3" eb="4">
      <t>シ</t>
    </rPh>
    <rPh sb="4" eb="6">
      <t>セイリ</t>
    </rPh>
    <phoneticPr fontId="1"/>
  </si>
  <si>
    <t>医療進展η</t>
    <rPh sb="0" eb="2">
      <t>イリョウ</t>
    </rPh>
    <rPh sb="2" eb="4">
      <t>シンテン</t>
    </rPh>
    <phoneticPr fontId="1"/>
  </si>
  <si>
    <t>差分：（α1-ηα3）^2</t>
    <rPh sb="0" eb="2">
      <t>サブン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</si>
</sst>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.000_ "/>
    <numFmt numFmtId="178" formatCode="#,##0.000;&quot;▲ &quot;#,##0.000"/>
    <numFmt numFmtId="179" formatCode="0.000_ "/>
    <numFmt numFmtId="180" formatCode="0.000%"/>
    <numFmt numFmtId="181" formatCode="0.0%"/>
    <numFmt numFmtId="182" formatCode="0.0_ "/>
    <numFmt numFmtId="183" formatCode="0_ "/>
    <numFmt numFmtId="184" formatCode="0.00_ "/>
    <numFmt numFmtId="185" formatCode="#,##0.00_ "/>
    <numFmt numFmtId="186" formatCode="#,##0.0_ "/>
    <numFmt numFmtId="187" formatCode="0.E+00"/>
    <numFmt numFmtId="188" formatCode="0.0E+00"/>
  </numFmts>
  <fonts count="5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  <font>
      <b/>
      <sz val="11"/>
      <color rgb="FFFF00FF"/>
      <name val="ＭＳ Ｐゴシック"/>
      <family val="3"/>
      <charset val="128"/>
      <scheme val="minor"/>
    </font>
    <font>
      <b/>
      <sz val="9"/>
      <color rgb="FFFF00FF"/>
      <name val="ＭＳ Ｐゴシック"/>
      <family val="3"/>
      <charset val="128"/>
      <scheme val="minor"/>
    </font>
    <font>
      <b/>
      <sz val="6"/>
      <color rgb="FFFF0000"/>
      <name val="ＭＳ Ｐゴシック"/>
      <family val="3"/>
      <charset val="128"/>
      <scheme val="minor"/>
    </font>
    <font>
      <b/>
      <sz val="6"/>
      <color rgb="FFFF00FF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rgb="FFFF00FF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11"/>
      <color rgb="FFFF00FF"/>
      <name val="ＭＳ Ｐゴシック"/>
      <family val="3"/>
      <charset val="128"/>
      <scheme val="minor"/>
    </font>
    <font>
      <sz val="11"/>
      <color rgb="FFFF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0" tint="-4.9989318521683403E-2"/>
      <name val="ＭＳ Ｐゴシック"/>
      <family val="2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FF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9"/>
      <color rgb="FF00B05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rgb="FF009900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0"/>
      <color rgb="FF0099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0"/>
      <color rgb="FF0070C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2">
    <xf numFmtId="0" fontId="0" fillId="0" borderId="0" xfId="0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2" borderId="13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0" borderId="0" xfId="0" applyFont="1">
      <alignment vertical="center"/>
    </xf>
    <xf numFmtId="176" fontId="0" fillId="0" borderId="2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5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9" xfId="0" quotePrefix="1" applyBorder="1" applyAlignment="1">
      <alignment horizontal="right" vertical="center"/>
    </xf>
    <xf numFmtId="0" fontId="0" fillId="0" borderId="30" xfId="0" quotePrefix="1" applyBorder="1" applyAlignment="1">
      <alignment horizontal="right"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0" fontId="3" fillId="0" borderId="33" xfId="0" quotePrefix="1" applyFont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0" fontId="0" fillId="0" borderId="3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8" xfId="0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0" fontId="0" fillId="0" borderId="1" xfId="0" applyNumberFormat="1" applyBorder="1">
      <alignment vertical="center"/>
    </xf>
    <xf numFmtId="10" fontId="0" fillId="0" borderId="5" xfId="0" applyNumberFormat="1" applyBorder="1">
      <alignment vertical="center"/>
    </xf>
    <xf numFmtId="0" fontId="0" fillId="0" borderId="37" xfId="0" applyBorder="1">
      <alignment vertical="center"/>
    </xf>
    <xf numFmtId="10" fontId="0" fillId="0" borderId="38" xfId="0" applyNumberFormat="1" applyBorder="1">
      <alignment vertical="center"/>
    </xf>
    <xf numFmtId="0" fontId="0" fillId="0" borderId="35" xfId="0" applyBorder="1" applyAlignment="1">
      <alignment horizontal="right" vertical="center"/>
    </xf>
    <xf numFmtId="177" fontId="0" fillId="0" borderId="36" xfId="0" applyNumberFormat="1" applyBorder="1">
      <alignment vertical="center"/>
    </xf>
    <xf numFmtId="177" fontId="0" fillId="0" borderId="6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Fill="1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0" fontId="5" fillId="0" borderId="30" xfId="0" quotePrefix="1" applyFont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5" fillId="0" borderId="47" xfId="0" quotePrefix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178" fontId="0" fillId="0" borderId="0" xfId="0" applyNumberFormat="1" applyBorder="1">
      <alignment vertical="center"/>
    </xf>
    <xf numFmtId="177" fontId="0" fillId="0" borderId="0" xfId="0" applyNumberFormat="1" applyBorder="1">
      <alignment vertical="center"/>
    </xf>
    <xf numFmtId="176" fontId="8" fillId="0" borderId="49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7" fontId="8" fillId="0" borderId="42" xfId="0" applyNumberFormat="1" applyFont="1" applyBorder="1">
      <alignment vertical="center"/>
    </xf>
    <xf numFmtId="178" fontId="8" fillId="0" borderId="10" xfId="0" applyNumberFormat="1" applyFont="1" applyBorder="1">
      <alignment vertical="center"/>
    </xf>
    <xf numFmtId="176" fontId="8" fillId="0" borderId="44" xfId="0" applyNumberFormat="1" applyFont="1" applyBorder="1">
      <alignment vertical="center"/>
    </xf>
    <xf numFmtId="0" fontId="0" fillId="0" borderId="44" xfId="0" applyBorder="1" applyAlignment="1">
      <alignment horizontal="right" vertical="center"/>
    </xf>
    <xf numFmtId="0" fontId="0" fillId="0" borderId="49" xfId="0" applyBorder="1" applyAlignment="1">
      <alignment horizontal="center" vertical="center"/>
    </xf>
    <xf numFmtId="176" fontId="8" fillId="0" borderId="53" xfId="0" applyNumberFormat="1" applyFont="1" applyBorder="1">
      <alignment vertical="center"/>
    </xf>
    <xf numFmtId="176" fontId="8" fillId="5" borderId="49" xfId="0" applyNumberFormat="1" applyFont="1" applyFill="1" applyBorder="1">
      <alignment vertical="center"/>
    </xf>
    <xf numFmtId="178" fontId="8" fillId="5" borderId="52" xfId="0" applyNumberFormat="1" applyFont="1" applyFill="1" applyBorder="1">
      <alignment vertical="center"/>
    </xf>
    <xf numFmtId="176" fontId="8" fillId="0" borderId="51" xfId="0" applyNumberFormat="1" applyFont="1" applyBorder="1">
      <alignment vertical="center"/>
    </xf>
    <xf numFmtId="176" fontId="0" fillId="0" borderId="33" xfId="0" applyNumberFormat="1" applyBorder="1" applyAlignment="1">
      <alignment horizontal="left" vertical="center"/>
    </xf>
    <xf numFmtId="180" fontId="8" fillId="0" borderId="56" xfId="0" applyNumberFormat="1" applyFont="1" applyBorder="1">
      <alignment vertical="center"/>
    </xf>
    <xf numFmtId="180" fontId="8" fillId="0" borderId="57" xfId="0" applyNumberFormat="1" applyFont="1" applyBorder="1">
      <alignment vertical="center"/>
    </xf>
    <xf numFmtId="180" fontId="8" fillId="0" borderId="58" xfId="0" applyNumberFormat="1" applyFont="1" applyBorder="1">
      <alignment vertical="center"/>
    </xf>
    <xf numFmtId="176" fontId="8" fillId="0" borderId="57" xfId="0" applyNumberFormat="1" applyFont="1" applyBorder="1">
      <alignment vertical="center"/>
    </xf>
    <xf numFmtId="176" fontId="8" fillId="0" borderId="58" xfId="0" applyNumberFormat="1" applyFont="1" applyBorder="1">
      <alignment vertical="center"/>
    </xf>
    <xf numFmtId="0" fontId="5" fillId="0" borderId="0" xfId="0" quotePrefix="1" applyFont="1" applyBorder="1" applyAlignment="1">
      <alignment horizontal="right" vertical="center"/>
    </xf>
    <xf numFmtId="178" fontId="8" fillId="0" borderId="0" xfId="0" applyNumberFormat="1" applyFont="1" applyBorder="1">
      <alignment vertical="center"/>
    </xf>
    <xf numFmtId="178" fontId="8" fillId="0" borderId="0" xfId="0" applyNumberFormat="1" applyFont="1" applyFill="1" applyBorder="1">
      <alignment vertical="center"/>
    </xf>
    <xf numFmtId="177" fontId="8" fillId="0" borderId="50" xfId="0" applyNumberFormat="1" applyFont="1" applyFill="1" applyBorder="1">
      <alignment vertical="center"/>
    </xf>
    <xf numFmtId="176" fontId="0" fillId="0" borderId="54" xfId="0" applyNumberFormat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  <xf numFmtId="176" fontId="0" fillId="0" borderId="60" xfId="0" applyNumberFormat="1" applyBorder="1" applyAlignment="1">
      <alignment horizontal="right" vertical="center"/>
    </xf>
    <xf numFmtId="176" fontId="5" fillId="0" borderId="61" xfId="0" applyNumberFormat="1" applyFont="1" applyBorder="1" applyAlignment="1">
      <alignment horizontal="right" vertical="center"/>
    </xf>
    <xf numFmtId="176" fontId="5" fillId="0" borderId="62" xfId="0" applyNumberFormat="1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right" vertical="center"/>
    </xf>
    <xf numFmtId="176" fontId="5" fillId="0" borderId="60" xfId="0" applyNumberFormat="1" applyFont="1" applyBorder="1" applyAlignment="1">
      <alignment horizontal="right" vertical="center"/>
    </xf>
    <xf numFmtId="176" fontId="5" fillId="0" borderId="63" xfId="0" applyNumberFormat="1" applyFont="1" applyBorder="1" applyAlignment="1">
      <alignment horizontal="right" vertical="center"/>
    </xf>
    <xf numFmtId="176" fontId="12" fillId="0" borderId="5" xfId="0" applyNumberFormat="1" applyFont="1" applyBorder="1">
      <alignment vertical="center"/>
    </xf>
    <xf numFmtId="176" fontId="13" fillId="0" borderId="5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177" fontId="8" fillId="0" borderId="1" xfId="0" applyNumberFormat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0" fillId="0" borderId="67" xfId="0" applyBorder="1" applyAlignment="1">
      <alignment horizontal="center" vertical="center"/>
    </xf>
    <xf numFmtId="181" fontId="13" fillId="0" borderId="49" xfId="0" applyNumberFormat="1" applyFont="1" applyBorder="1">
      <alignment vertical="center"/>
    </xf>
    <xf numFmtId="181" fontId="13" fillId="0" borderId="1" xfId="0" applyNumberFormat="1" applyFont="1" applyBorder="1">
      <alignment vertical="center"/>
    </xf>
    <xf numFmtId="181" fontId="13" fillId="0" borderId="68" xfId="0" applyNumberFormat="1" applyFont="1" applyBorder="1">
      <alignment vertical="center"/>
    </xf>
    <xf numFmtId="176" fontId="7" fillId="0" borderId="0" xfId="0" quotePrefix="1" applyNumberFormat="1" applyFont="1" applyAlignment="1">
      <alignment horizontal="right" vertical="center"/>
    </xf>
    <xf numFmtId="179" fontId="8" fillId="0" borderId="1" xfId="0" applyNumberFormat="1" applyFont="1" applyFill="1" applyBorder="1">
      <alignment vertical="center"/>
    </xf>
    <xf numFmtId="0" fontId="0" fillId="0" borderId="0" xfId="0" applyAlignment="1">
      <alignment vertical="center"/>
    </xf>
    <xf numFmtId="176" fontId="13" fillId="0" borderId="1" xfId="0" applyNumberFormat="1" applyFont="1" applyBorder="1">
      <alignment vertical="center"/>
    </xf>
    <xf numFmtId="176" fontId="13" fillId="0" borderId="49" xfId="0" applyNumberFormat="1" applyFont="1" applyBorder="1">
      <alignment vertical="center"/>
    </xf>
    <xf numFmtId="176" fontId="13" fillId="0" borderId="44" xfId="0" applyNumberFormat="1" applyFont="1" applyBorder="1">
      <alignment vertical="center"/>
    </xf>
    <xf numFmtId="176" fontId="5" fillId="0" borderId="7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80" fontId="8" fillId="0" borderId="1" xfId="0" applyNumberFormat="1" applyFont="1" applyBorder="1">
      <alignment vertical="center"/>
    </xf>
    <xf numFmtId="9" fontId="8" fillId="0" borderId="1" xfId="0" applyNumberFormat="1" applyFont="1" applyBorder="1">
      <alignment vertical="center"/>
    </xf>
    <xf numFmtId="9" fontId="8" fillId="0" borderId="68" xfId="0" applyNumberFormat="1" applyFont="1" applyBorder="1">
      <alignment vertical="center"/>
    </xf>
    <xf numFmtId="181" fontId="8" fillId="0" borderId="1" xfId="0" applyNumberFormat="1" applyFont="1" applyBorder="1">
      <alignment vertical="center"/>
    </xf>
    <xf numFmtId="10" fontId="8" fillId="0" borderId="1" xfId="0" applyNumberFormat="1" applyFont="1" applyBorder="1">
      <alignment vertical="center"/>
    </xf>
    <xf numFmtId="176" fontId="0" fillId="0" borderId="38" xfId="0" applyNumberFormat="1" applyFont="1" applyBorder="1" applyAlignment="1">
      <alignment horizontal="right" vertical="center"/>
    </xf>
    <xf numFmtId="176" fontId="14" fillId="0" borderId="5" xfId="0" applyNumberFormat="1" applyFon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8" fillId="0" borderId="0" xfId="0" applyFont="1">
      <alignment vertical="center"/>
    </xf>
    <xf numFmtId="176" fontId="12" fillId="0" borderId="3" xfId="0" applyNumberFormat="1" applyFont="1" applyFill="1" applyBorder="1">
      <alignment vertical="center"/>
    </xf>
    <xf numFmtId="176" fontId="12" fillId="0" borderId="71" xfId="0" applyNumberFormat="1" applyFont="1" applyFill="1" applyBorder="1">
      <alignment vertical="center"/>
    </xf>
    <xf numFmtId="176" fontId="12" fillId="0" borderId="49" xfId="0" applyNumberFormat="1" applyFont="1" applyFill="1" applyBorder="1">
      <alignment vertical="center"/>
    </xf>
    <xf numFmtId="176" fontId="12" fillId="0" borderId="1" xfId="0" applyNumberFormat="1" applyFont="1" applyFill="1" applyBorder="1">
      <alignment vertical="center"/>
    </xf>
    <xf numFmtId="176" fontId="12" fillId="0" borderId="68" xfId="0" applyNumberFormat="1" applyFont="1" applyFill="1" applyBorder="1">
      <alignment vertical="center"/>
    </xf>
    <xf numFmtId="0" fontId="9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10" fillId="0" borderId="60" xfId="0" applyNumberFormat="1" applyFont="1" applyBorder="1" applyAlignment="1">
      <alignment horizontal="right" vertical="center"/>
    </xf>
    <xf numFmtId="176" fontId="10" fillId="0" borderId="38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0" fillId="0" borderId="45" xfId="0" applyBorder="1" applyAlignment="1">
      <alignment horizontal="center" vertical="center"/>
    </xf>
    <xf numFmtId="176" fontId="8" fillId="0" borderId="50" xfId="0" applyNumberFormat="1" applyFont="1" applyBorder="1">
      <alignment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8" fillId="5" borderId="53" xfId="0" applyNumberFormat="1" applyFont="1" applyFill="1" applyBorder="1">
      <alignment vertical="center"/>
    </xf>
    <xf numFmtId="179" fontId="8" fillId="6" borderId="1" xfId="0" applyNumberFormat="1" applyFont="1" applyFill="1" applyBorder="1">
      <alignment vertical="center"/>
    </xf>
    <xf numFmtId="179" fontId="4" fillId="7" borderId="2" xfId="0" applyNumberFormat="1" applyFont="1" applyFill="1" applyBorder="1">
      <alignment vertical="center"/>
    </xf>
    <xf numFmtId="177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82" fontId="12" fillId="0" borderId="42" xfId="0" applyNumberFormat="1" applyFont="1" applyBorder="1">
      <alignment vertical="center"/>
    </xf>
    <xf numFmtId="183" fontId="12" fillId="0" borderId="42" xfId="0" applyNumberFormat="1" applyFont="1" applyBorder="1">
      <alignment vertical="center"/>
    </xf>
    <xf numFmtId="183" fontId="12" fillId="0" borderId="73" xfId="0" applyNumberFormat="1" applyFont="1" applyBorder="1">
      <alignment vertical="center"/>
    </xf>
    <xf numFmtId="182" fontId="13" fillId="0" borderId="22" xfId="0" applyNumberFormat="1" applyFont="1" applyBorder="1">
      <alignment vertical="center"/>
    </xf>
    <xf numFmtId="177" fontId="8" fillId="0" borderId="73" xfId="0" applyNumberFormat="1" applyFont="1" applyBorder="1">
      <alignment vertical="center"/>
    </xf>
    <xf numFmtId="178" fontId="8" fillId="0" borderId="74" xfId="0" applyNumberFormat="1" applyFont="1" applyBorder="1">
      <alignment vertical="center"/>
    </xf>
    <xf numFmtId="176" fontId="8" fillId="0" borderId="68" xfId="0" applyNumberFormat="1" applyFont="1" applyBorder="1">
      <alignment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176" fontId="10" fillId="0" borderId="75" xfId="0" applyNumberFormat="1" applyFont="1" applyFill="1" applyBorder="1" applyAlignment="1">
      <alignment horizontal="right" vertical="center"/>
    </xf>
    <xf numFmtId="182" fontId="35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176" fontId="0" fillId="8" borderId="1" xfId="0" applyNumberFormat="1" applyFill="1" applyBorder="1">
      <alignment vertical="center"/>
    </xf>
    <xf numFmtId="0" fontId="0" fillId="9" borderId="0" xfId="0" applyFill="1">
      <alignment vertical="center"/>
    </xf>
    <xf numFmtId="185" fontId="0" fillId="0" borderId="0" xfId="0" applyNumberFormat="1">
      <alignment vertical="center"/>
    </xf>
    <xf numFmtId="0" fontId="0" fillId="8" borderId="1" xfId="0" applyFill="1" applyBorder="1">
      <alignment vertical="center"/>
    </xf>
    <xf numFmtId="177" fontId="0" fillId="0" borderId="0" xfId="0" applyNumberFormat="1">
      <alignment vertical="center"/>
    </xf>
    <xf numFmtId="186" fontId="0" fillId="0" borderId="0" xfId="0" applyNumberFormat="1">
      <alignment vertical="center"/>
    </xf>
    <xf numFmtId="186" fontId="0" fillId="0" borderId="1" xfId="0" applyNumberFormat="1" applyBorder="1">
      <alignment vertical="center"/>
    </xf>
    <xf numFmtId="176" fontId="0" fillId="0" borderId="30" xfId="0" applyNumberFormat="1" applyFill="1" applyBorder="1">
      <alignment vertical="center"/>
    </xf>
    <xf numFmtId="176" fontId="0" fillId="9" borderId="0" xfId="0" applyNumberFormat="1" applyFill="1" applyBorder="1">
      <alignment vertical="center"/>
    </xf>
    <xf numFmtId="0" fontId="0" fillId="0" borderId="7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>
      <alignment vertical="center"/>
    </xf>
    <xf numFmtId="0" fontId="0" fillId="0" borderId="79" xfId="0" applyBorder="1" applyAlignment="1">
      <alignment horizontal="center" vertical="center"/>
    </xf>
    <xf numFmtId="0" fontId="0" fillId="0" borderId="0" xfId="0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80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2" fillId="0" borderId="79" xfId="0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0" fontId="0" fillId="6" borderId="18" xfId="0" applyFill="1" applyBorder="1">
      <alignment vertical="center"/>
    </xf>
    <xf numFmtId="176" fontId="2" fillId="6" borderId="34" xfId="0" applyNumberFormat="1" applyFont="1" applyFill="1" applyBorder="1">
      <alignment vertical="center"/>
    </xf>
    <xf numFmtId="176" fontId="2" fillId="6" borderId="13" xfId="0" applyNumberFormat="1" applyFont="1" applyFill="1" applyBorder="1">
      <alignment vertical="center"/>
    </xf>
    <xf numFmtId="176" fontId="2" fillId="6" borderId="80" xfId="0" applyNumberFormat="1" applyFont="1" applyFill="1" applyBorder="1">
      <alignment vertical="center"/>
    </xf>
    <xf numFmtId="176" fontId="2" fillId="6" borderId="18" xfId="0" applyNumberFormat="1" applyFont="1" applyFill="1" applyBorder="1">
      <alignment vertical="center"/>
    </xf>
    <xf numFmtId="0" fontId="0" fillId="6" borderId="20" xfId="0" applyFill="1" applyBorder="1">
      <alignment vertical="center"/>
    </xf>
    <xf numFmtId="176" fontId="2" fillId="6" borderId="16" xfId="0" applyNumberFormat="1" applyFont="1" applyFill="1" applyBorder="1">
      <alignment vertical="center"/>
    </xf>
    <xf numFmtId="176" fontId="2" fillId="6" borderId="20" xfId="0" applyNumberFormat="1" applyFont="1" applyFill="1" applyBorder="1">
      <alignment vertical="center"/>
    </xf>
    <xf numFmtId="176" fontId="12" fillId="0" borderId="48" xfId="0" applyNumberFormat="1" applyFont="1" applyBorder="1">
      <alignment vertical="center"/>
    </xf>
    <xf numFmtId="176" fontId="12" fillId="0" borderId="41" xfId="0" applyNumberFormat="1" applyFont="1" applyBorder="1">
      <alignment vertical="center"/>
    </xf>
    <xf numFmtId="176" fontId="12" fillId="0" borderId="72" xfId="0" applyNumberFormat="1" applyFont="1" applyBorder="1">
      <alignment vertical="center"/>
    </xf>
    <xf numFmtId="176" fontId="12" fillId="0" borderId="49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176" fontId="12" fillId="0" borderId="68" xfId="0" applyNumberFormat="1" applyFont="1" applyBorder="1">
      <alignment vertical="center"/>
    </xf>
    <xf numFmtId="176" fontId="12" fillId="0" borderId="51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71" xfId="0" applyNumberFormat="1" applyFont="1" applyBorder="1">
      <alignment vertical="center"/>
    </xf>
    <xf numFmtId="0" fontId="7" fillId="0" borderId="30" xfId="0" applyFont="1" applyBorder="1" applyAlignment="1">
      <alignment horizontal="right" vertical="center"/>
    </xf>
    <xf numFmtId="187" fontId="0" fillId="2" borderId="1" xfId="0" applyNumberFormat="1" applyFill="1" applyBorder="1">
      <alignment vertical="center"/>
    </xf>
    <xf numFmtId="179" fontId="18" fillId="0" borderId="57" xfId="0" applyNumberFormat="1" applyFont="1" applyBorder="1">
      <alignment vertical="center"/>
    </xf>
    <xf numFmtId="179" fontId="18" fillId="0" borderId="59" xfId="0" applyNumberFormat="1" applyFont="1" applyBorder="1">
      <alignment vertical="center"/>
    </xf>
    <xf numFmtId="179" fontId="23" fillId="0" borderId="56" xfId="0" applyNumberFormat="1" applyFont="1" applyBorder="1">
      <alignment vertical="center"/>
    </xf>
    <xf numFmtId="179" fontId="32" fillId="0" borderId="57" xfId="0" applyNumberFormat="1" applyFont="1" applyBorder="1">
      <alignment vertical="center"/>
    </xf>
    <xf numFmtId="179" fontId="32" fillId="0" borderId="59" xfId="0" applyNumberFormat="1" applyFont="1" applyBorder="1">
      <alignment vertical="center"/>
    </xf>
    <xf numFmtId="0" fontId="37" fillId="0" borderId="0" xfId="0" applyFont="1" applyAlignment="1">
      <alignment horizontal="left" vertical="center"/>
    </xf>
    <xf numFmtId="184" fontId="12" fillId="0" borderId="50" xfId="0" applyNumberFormat="1" applyFont="1" applyFill="1" applyBorder="1">
      <alignment vertical="center"/>
    </xf>
    <xf numFmtId="184" fontId="13" fillId="0" borderId="53" xfId="0" applyNumberFormat="1" applyFont="1" applyFill="1" applyBorder="1">
      <alignment vertical="center"/>
    </xf>
    <xf numFmtId="0" fontId="0" fillId="0" borderId="0" xfId="0" applyFill="1">
      <alignment vertical="center"/>
    </xf>
    <xf numFmtId="176" fontId="8" fillId="0" borderId="49" xfId="0" applyNumberFormat="1" applyFont="1" applyFill="1" applyBorder="1">
      <alignment vertical="center"/>
    </xf>
    <xf numFmtId="180" fontId="8" fillId="0" borderId="49" xfId="0" applyNumberFormat="1" applyFont="1" applyFill="1" applyBorder="1">
      <alignment vertical="center"/>
    </xf>
    <xf numFmtId="0" fontId="22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180" fontId="8" fillId="0" borderId="0" xfId="0" applyNumberFormat="1" applyFont="1" applyBorder="1">
      <alignment vertical="center"/>
    </xf>
    <xf numFmtId="176" fontId="13" fillId="0" borderId="0" xfId="0" applyNumberFormat="1" applyFont="1" applyBorder="1">
      <alignment vertical="center"/>
    </xf>
    <xf numFmtId="176" fontId="8" fillId="0" borderId="0" xfId="0" applyNumberFormat="1" applyFont="1" applyBorder="1">
      <alignment vertical="center"/>
    </xf>
    <xf numFmtId="176" fontId="12" fillId="0" borderId="0" xfId="0" applyNumberFormat="1" applyFont="1" applyBorder="1">
      <alignment vertical="center"/>
    </xf>
    <xf numFmtId="176" fontId="14" fillId="0" borderId="0" xfId="0" applyNumberFormat="1" applyFont="1" applyFill="1" applyBorder="1">
      <alignment vertical="center"/>
    </xf>
    <xf numFmtId="179" fontId="23" fillId="0" borderId="0" xfId="0" applyNumberFormat="1" applyFont="1" applyBorder="1">
      <alignment vertical="center"/>
    </xf>
    <xf numFmtId="176" fontId="39" fillId="0" borderId="0" xfId="0" applyNumberFormat="1" applyFont="1" applyBorder="1">
      <alignment vertical="center"/>
    </xf>
    <xf numFmtId="0" fontId="40" fillId="0" borderId="55" xfId="0" applyFont="1" applyBorder="1">
      <alignment vertical="center"/>
    </xf>
    <xf numFmtId="0" fontId="33" fillId="0" borderId="78" xfId="0" quotePrefix="1" applyFont="1" applyBorder="1">
      <alignment vertical="center"/>
    </xf>
    <xf numFmtId="10" fontId="32" fillId="0" borderId="79" xfId="0" applyNumberFormat="1" applyFont="1" applyBorder="1">
      <alignment vertical="center"/>
    </xf>
    <xf numFmtId="0" fontId="32" fillId="0" borderId="35" xfId="0" quotePrefix="1" applyFont="1" applyBorder="1">
      <alignment vertical="center"/>
    </xf>
    <xf numFmtId="10" fontId="32" fillId="0" borderId="84" xfId="0" applyNumberFormat="1" applyFont="1" applyBorder="1">
      <alignment vertical="center"/>
    </xf>
    <xf numFmtId="0" fontId="36" fillId="10" borderId="0" xfId="0" applyFont="1" applyFill="1" applyBorder="1" applyAlignment="1">
      <alignment horizontal="center" vertical="center"/>
    </xf>
    <xf numFmtId="176" fontId="13" fillId="11" borderId="2" xfId="0" applyNumberFormat="1" applyFont="1" applyFill="1" applyBorder="1">
      <alignment vertical="center"/>
    </xf>
    <xf numFmtId="176" fontId="13" fillId="11" borderId="56" xfId="0" applyNumberFormat="1" applyFont="1" applyFill="1" applyBorder="1">
      <alignment vertical="center"/>
    </xf>
    <xf numFmtId="176" fontId="8" fillId="11" borderId="57" xfId="0" applyNumberFormat="1" applyFont="1" applyFill="1" applyBorder="1">
      <alignment vertical="center"/>
    </xf>
    <xf numFmtId="176" fontId="8" fillId="11" borderId="58" xfId="0" applyNumberFormat="1" applyFont="1" applyFill="1" applyBorder="1">
      <alignment vertical="center"/>
    </xf>
    <xf numFmtId="180" fontId="8" fillId="11" borderId="2" xfId="0" applyNumberFormat="1" applyFont="1" applyFill="1" applyBorder="1">
      <alignment vertical="center"/>
    </xf>
    <xf numFmtId="0" fontId="0" fillId="0" borderId="45" xfId="0" applyBorder="1" applyAlignment="1">
      <alignment horizontal="right" vertical="center"/>
    </xf>
    <xf numFmtId="176" fontId="0" fillId="0" borderId="50" xfId="0" applyNumberFormat="1" applyFont="1" applyBorder="1" applyAlignment="1">
      <alignment horizontal="right" vertical="center"/>
    </xf>
    <xf numFmtId="176" fontId="0" fillId="0" borderId="42" xfId="0" applyNumberFormat="1" applyFont="1" applyBorder="1" applyAlignment="1">
      <alignment horizontal="right" vertical="center"/>
    </xf>
    <xf numFmtId="176" fontId="0" fillId="0" borderId="45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7" fontId="8" fillId="11" borderId="50" xfId="0" applyNumberFormat="1" applyFont="1" applyFill="1" applyBorder="1">
      <alignment vertical="center"/>
    </xf>
    <xf numFmtId="178" fontId="8" fillId="11" borderId="52" xfId="0" applyNumberFormat="1" applyFont="1" applyFill="1" applyBorder="1">
      <alignment vertical="center"/>
    </xf>
    <xf numFmtId="179" fontId="32" fillId="0" borderId="60" xfId="0" applyNumberFormat="1" applyFont="1" applyBorder="1">
      <alignment vertical="center"/>
    </xf>
    <xf numFmtId="179" fontId="32" fillId="0" borderId="62" xfId="0" applyNumberFormat="1" applyFont="1" applyBorder="1">
      <alignment vertical="center"/>
    </xf>
    <xf numFmtId="179" fontId="18" fillId="0" borderId="62" xfId="0" applyNumberFormat="1" applyFont="1" applyBorder="1">
      <alignment vertical="center"/>
    </xf>
    <xf numFmtId="176" fontId="16" fillId="0" borderId="0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179" fontId="18" fillId="0" borderId="89" xfId="0" applyNumberFormat="1" applyFont="1" applyBorder="1" applyAlignment="1">
      <alignment horizontal="right" vertical="center"/>
    </xf>
    <xf numFmtId="0" fontId="39" fillId="10" borderId="0" xfId="0" applyFont="1" applyFill="1" applyBorder="1" applyAlignment="1">
      <alignment horizontal="center" vertical="center"/>
    </xf>
    <xf numFmtId="9" fontId="2" fillId="0" borderId="0" xfId="0" applyNumberFormat="1" applyFont="1" applyFill="1" applyBorder="1">
      <alignment vertical="center"/>
    </xf>
    <xf numFmtId="9" fontId="0" fillId="0" borderId="0" xfId="0" applyNumberFormat="1">
      <alignment vertical="center"/>
    </xf>
    <xf numFmtId="9" fontId="2" fillId="6" borderId="0" xfId="0" applyNumberFormat="1" applyFont="1" applyFill="1" applyBorder="1">
      <alignment vertical="center"/>
    </xf>
    <xf numFmtId="188" fontId="27" fillId="7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41" fillId="0" borderId="44" xfId="0" applyFont="1" applyBorder="1" applyAlignment="1">
      <alignment horizontal="right" vertical="center"/>
    </xf>
    <xf numFmtId="0" fontId="0" fillId="0" borderId="93" xfId="0" applyBorder="1">
      <alignment vertical="center"/>
    </xf>
    <xf numFmtId="10" fontId="23" fillId="0" borderId="94" xfId="0" applyNumberFormat="1" applyFont="1" applyBorder="1">
      <alignment vertical="center"/>
    </xf>
    <xf numFmtId="176" fontId="10" fillId="0" borderId="45" xfId="0" applyNumberFormat="1" applyFont="1" applyBorder="1" applyAlignment="1">
      <alignment horizontal="right" vertical="center"/>
    </xf>
    <xf numFmtId="176" fontId="13" fillId="0" borderId="50" xfId="0" applyNumberFormat="1" applyFont="1" applyBorder="1">
      <alignment vertical="center"/>
    </xf>
    <xf numFmtId="176" fontId="13" fillId="0" borderId="42" xfId="0" applyNumberFormat="1" applyFont="1" applyBorder="1">
      <alignment vertical="center"/>
    </xf>
    <xf numFmtId="0" fontId="0" fillId="0" borderId="95" xfId="0" applyBorder="1">
      <alignment vertical="center"/>
    </xf>
    <xf numFmtId="176" fontId="10" fillId="0" borderId="97" xfId="0" applyNumberFormat="1" applyFont="1" applyBorder="1" applyAlignment="1">
      <alignment horizontal="right" vertical="center"/>
    </xf>
    <xf numFmtId="176" fontId="13" fillId="0" borderId="98" xfId="0" applyNumberFormat="1" applyFont="1" applyBorder="1">
      <alignment vertical="center"/>
    </xf>
    <xf numFmtId="176" fontId="13" fillId="0" borderId="99" xfId="0" applyNumberFormat="1" applyFont="1" applyBorder="1">
      <alignment vertical="center"/>
    </xf>
    <xf numFmtId="0" fontId="0" fillId="0" borderId="100" xfId="0" applyBorder="1">
      <alignment vertical="center"/>
    </xf>
    <xf numFmtId="176" fontId="10" fillId="0" borderId="92" xfId="0" applyNumberFormat="1" applyFont="1" applyBorder="1" applyAlignment="1">
      <alignment horizontal="right" vertical="center"/>
    </xf>
    <xf numFmtId="176" fontId="13" fillId="0" borderId="91" xfId="0" applyNumberFormat="1" applyFont="1" applyBorder="1">
      <alignment vertical="center"/>
    </xf>
    <xf numFmtId="176" fontId="13" fillId="0" borderId="66" xfId="0" applyNumberFormat="1" applyFont="1" applyBorder="1">
      <alignment vertical="center"/>
    </xf>
    <xf numFmtId="176" fontId="13" fillId="0" borderId="102" xfId="0" applyNumberFormat="1" applyFont="1" applyBorder="1">
      <alignment vertical="center"/>
    </xf>
    <xf numFmtId="176" fontId="13" fillId="0" borderId="103" xfId="0" applyNumberFormat="1" applyFont="1" applyBorder="1">
      <alignment vertical="center"/>
    </xf>
    <xf numFmtId="176" fontId="10" fillId="0" borderId="73" xfId="0" applyNumberFormat="1" applyFont="1" applyBorder="1" applyAlignment="1">
      <alignment horizontal="right" vertical="center"/>
    </xf>
    <xf numFmtId="176" fontId="10" fillId="0" borderId="104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38" fillId="0" borderId="0" xfId="0" applyFont="1" applyBorder="1" applyAlignment="1">
      <alignment horizontal="right" vertical="center"/>
    </xf>
    <xf numFmtId="0" fontId="38" fillId="0" borderId="80" xfId="0" applyFont="1" applyBorder="1" applyAlignment="1">
      <alignment horizontal="right" vertical="center"/>
    </xf>
    <xf numFmtId="176" fontId="13" fillId="0" borderId="73" xfId="0" applyNumberFormat="1" applyFont="1" applyBorder="1">
      <alignment vertical="center"/>
    </xf>
    <xf numFmtId="176" fontId="13" fillId="0" borderId="104" xfId="0" applyNumberFormat="1" applyFont="1" applyBorder="1">
      <alignment vertical="center"/>
    </xf>
    <xf numFmtId="176" fontId="13" fillId="0" borderId="92" xfId="0" applyNumberFormat="1" applyFont="1" applyBorder="1">
      <alignment vertical="center"/>
    </xf>
    <xf numFmtId="10" fontId="23" fillId="0" borderId="96" xfId="0" applyNumberFormat="1" applyFont="1" applyBorder="1">
      <alignment vertical="center"/>
    </xf>
    <xf numFmtId="10" fontId="23" fillId="0" borderId="101" xfId="0" applyNumberFormat="1" applyFont="1" applyBorder="1">
      <alignment vertical="center"/>
    </xf>
    <xf numFmtId="0" fontId="44" fillId="0" borderId="0" xfId="0" applyFont="1">
      <alignment vertical="center"/>
    </xf>
    <xf numFmtId="176" fontId="12" fillId="0" borderId="42" xfId="0" applyNumberFormat="1" applyFont="1" applyBorder="1">
      <alignment vertical="center"/>
    </xf>
    <xf numFmtId="176" fontId="12" fillId="0" borderId="73" xfId="0" applyNumberFormat="1" applyFont="1" applyBorder="1">
      <alignment vertical="center"/>
    </xf>
    <xf numFmtId="180" fontId="13" fillId="0" borderId="49" xfId="0" applyNumberFormat="1" applyFont="1" applyBorder="1">
      <alignment vertical="center"/>
    </xf>
    <xf numFmtId="180" fontId="13" fillId="0" borderId="1" xfId="0" applyNumberFormat="1" applyFont="1" applyBorder="1">
      <alignment vertical="center"/>
    </xf>
    <xf numFmtId="10" fontId="13" fillId="0" borderId="1" xfId="0" applyNumberFormat="1" applyFont="1" applyBorder="1">
      <alignment vertical="center"/>
    </xf>
    <xf numFmtId="0" fontId="3" fillId="0" borderId="105" xfId="0" applyFont="1" applyBorder="1">
      <alignment vertical="center"/>
    </xf>
    <xf numFmtId="176" fontId="8" fillId="0" borderId="1" xfId="0" applyNumberFormat="1" applyFont="1" applyFill="1" applyBorder="1">
      <alignment vertical="center"/>
    </xf>
    <xf numFmtId="176" fontId="8" fillId="0" borderId="68" xfId="0" applyNumberFormat="1" applyFont="1" applyFill="1" applyBorder="1">
      <alignment vertical="center"/>
    </xf>
    <xf numFmtId="176" fontId="8" fillId="0" borderId="81" xfId="0" applyNumberFormat="1" applyFont="1" applyBorder="1">
      <alignment vertical="center"/>
    </xf>
    <xf numFmtId="176" fontId="8" fillId="0" borderId="50" xfId="0" applyNumberFormat="1" applyFont="1" applyFill="1" applyBorder="1">
      <alignment vertical="center"/>
    </xf>
    <xf numFmtId="176" fontId="8" fillId="0" borderId="42" xfId="0" applyNumberFormat="1" applyFont="1" applyFill="1" applyBorder="1">
      <alignment vertical="center"/>
    </xf>
    <xf numFmtId="176" fontId="8" fillId="0" borderId="73" xfId="0" applyNumberFormat="1" applyFont="1" applyFill="1" applyBorder="1">
      <alignment vertical="center"/>
    </xf>
    <xf numFmtId="176" fontId="8" fillId="0" borderId="82" xfId="0" applyNumberFormat="1" applyFont="1" applyBorder="1">
      <alignment vertical="center"/>
    </xf>
    <xf numFmtId="176" fontId="8" fillId="0" borderId="91" xfId="0" applyNumberFormat="1" applyFont="1" applyFill="1" applyBorder="1">
      <alignment vertical="center"/>
    </xf>
    <xf numFmtId="176" fontId="8" fillId="0" borderId="66" xfId="0" applyNumberFormat="1" applyFont="1" applyFill="1" applyBorder="1">
      <alignment vertical="center"/>
    </xf>
    <xf numFmtId="176" fontId="8" fillId="0" borderId="92" xfId="0" applyNumberFormat="1" applyFont="1" applyFill="1" applyBorder="1">
      <alignment vertical="center"/>
    </xf>
    <xf numFmtId="176" fontId="8" fillId="0" borderId="83" xfId="0" applyNumberFormat="1" applyFont="1" applyBorder="1">
      <alignment vertical="center"/>
    </xf>
    <xf numFmtId="181" fontId="8" fillId="0" borderId="44" xfId="0" applyNumberFormat="1" applyFont="1" applyBorder="1">
      <alignment vertical="center"/>
    </xf>
    <xf numFmtId="180" fontId="8" fillId="0" borderId="90" xfId="0" applyNumberFormat="1" applyFont="1" applyFill="1" applyBorder="1">
      <alignment vertical="center"/>
    </xf>
    <xf numFmtId="180" fontId="8" fillId="0" borderId="69" xfId="0" applyNumberFormat="1" applyFont="1" applyBorder="1">
      <alignment vertical="center"/>
    </xf>
    <xf numFmtId="10" fontId="8" fillId="0" borderId="69" xfId="0" applyNumberFormat="1" applyFont="1" applyBorder="1">
      <alignment vertical="center"/>
    </xf>
    <xf numFmtId="180" fontId="8" fillId="0" borderId="91" xfId="0" applyNumberFormat="1" applyFont="1" applyFill="1" applyBorder="1">
      <alignment vertical="center"/>
    </xf>
    <xf numFmtId="180" fontId="8" fillId="0" borderId="66" xfId="0" applyNumberFormat="1" applyFont="1" applyBorder="1">
      <alignment vertical="center"/>
    </xf>
    <xf numFmtId="10" fontId="8" fillId="0" borderId="66" xfId="0" applyNumberFormat="1" applyFont="1" applyBorder="1">
      <alignment vertical="center"/>
    </xf>
    <xf numFmtId="176" fontId="10" fillId="4" borderId="106" xfId="0" applyNumberFormat="1" applyFont="1" applyFill="1" applyBorder="1" applyAlignment="1">
      <alignment horizontal="right" vertical="center"/>
    </xf>
    <xf numFmtId="176" fontId="3" fillId="4" borderId="53" xfId="0" applyNumberFormat="1" applyFont="1" applyFill="1" applyBorder="1">
      <alignment vertical="center"/>
    </xf>
    <xf numFmtId="176" fontId="3" fillId="4" borderId="22" xfId="0" applyNumberFormat="1" applyFont="1" applyFill="1" applyBorder="1">
      <alignment vertical="center"/>
    </xf>
    <xf numFmtId="176" fontId="3" fillId="4" borderId="29" xfId="0" applyNumberFormat="1" applyFont="1" applyFill="1" applyBorder="1">
      <alignment vertical="center"/>
    </xf>
    <xf numFmtId="176" fontId="3" fillId="4" borderId="83" xfId="0" applyNumberFormat="1" applyFont="1" applyFill="1" applyBorder="1">
      <alignment vertical="center"/>
    </xf>
    <xf numFmtId="0" fontId="28" fillId="0" borderId="0" xfId="0" applyFont="1" applyFill="1" applyBorder="1" applyAlignment="1">
      <alignment horizontal="right" vertical="center"/>
    </xf>
    <xf numFmtId="176" fontId="12" fillId="0" borderId="0" xfId="0" applyNumberFormat="1" applyFont="1" applyFill="1">
      <alignment vertical="center"/>
    </xf>
    <xf numFmtId="0" fontId="0" fillId="0" borderId="107" xfId="0" applyBorder="1" applyAlignment="1">
      <alignment horizontal="right" vertical="center"/>
    </xf>
    <xf numFmtId="0" fontId="3" fillId="0" borderId="5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78" xfId="0" applyBorder="1" applyAlignment="1">
      <alignment horizontal="right" vertical="center"/>
    </xf>
    <xf numFmtId="0" fontId="3" fillId="4" borderId="35" xfId="0" applyFont="1" applyFill="1" applyBorder="1" applyAlignment="1">
      <alignment horizontal="right" vertical="center"/>
    </xf>
    <xf numFmtId="176" fontId="3" fillId="4" borderId="109" xfId="0" applyNumberFormat="1" applyFont="1" applyFill="1" applyBorder="1">
      <alignment vertical="center"/>
    </xf>
    <xf numFmtId="176" fontId="8" fillId="0" borderId="0" xfId="0" applyNumberFormat="1" applyFont="1">
      <alignment vertical="center"/>
    </xf>
    <xf numFmtId="186" fontId="8" fillId="0" borderId="49" xfId="0" applyNumberFormat="1" applyFont="1" applyBorder="1">
      <alignment vertical="center"/>
    </xf>
    <xf numFmtId="186" fontId="8" fillId="0" borderId="1" xfId="0" applyNumberFormat="1" applyFont="1" applyBorder="1">
      <alignment vertical="center"/>
    </xf>
    <xf numFmtId="176" fontId="8" fillId="0" borderId="69" xfId="0" applyNumberFormat="1" applyFont="1" applyFill="1" applyBorder="1">
      <alignment vertical="center"/>
    </xf>
    <xf numFmtId="180" fontId="8" fillId="0" borderId="1" xfId="0" applyNumberFormat="1" applyFont="1" applyFill="1" applyBorder="1">
      <alignment vertical="center"/>
    </xf>
    <xf numFmtId="10" fontId="8" fillId="0" borderId="1" xfId="0" applyNumberFormat="1" applyFont="1" applyFill="1" applyBorder="1">
      <alignment vertical="center"/>
    </xf>
    <xf numFmtId="181" fontId="8" fillId="0" borderId="1" xfId="0" applyNumberFormat="1" applyFont="1" applyFill="1" applyBorder="1">
      <alignment vertical="center"/>
    </xf>
    <xf numFmtId="180" fontId="8" fillId="0" borderId="69" xfId="0" applyNumberFormat="1" applyFont="1" applyFill="1" applyBorder="1">
      <alignment vertical="center"/>
    </xf>
    <xf numFmtId="10" fontId="8" fillId="0" borderId="69" xfId="0" applyNumberFormat="1" applyFont="1" applyFill="1" applyBorder="1">
      <alignment vertical="center"/>
    </xf>
    <xf numFmtId="181" fontId="8" fillId="0" borderId="69" xfId="0" applyNumberFormat="1" applyFont="1" applyFill="1" applyBorder="1">
      <alignment vertical="center"/>
    </xf>
    <xf numFmtId="180" fontId="8" fillId="0" borderId="66" xfId="0" applyNumberFormat="1" applyFont="1" applyFill="1" applyBorder="1">
      <alignment vertical="center"/>
    </xf>
    <xf numFmtId="10" fontId="8" fillId="0" borderId="66" xfId="0" applyNumberFormat="1" applyFont="1" applyFill="1" applyBorder="1">
      <alignment vertical="center"/>
    </xf>
    <xf numFmtId="181" fontId="8" fillId="0" borderId="66" xfId="0" applyNumberFormat="1" applyFont="1" applyFill="1" applyBorder="1">
      <alignment vertical="center"/>
    </xf>
    <xf numFmtId="176" fontId="8" fillId="0" borderId="70" xfId="0" applyNumberFormat="1" applyFont="1" applyFill="1" applyBorder="1">
      <alignment vertical="center"/>
    </xf>
    <xf numFmtId="176" fontId="8" fillId="0" borderId="70" xfId="0" applyNumberFormat="1" applyFont="1" applyBorder="1">
      <alignment vertical="center"/>
    </xf>
    <xf numFmtId="182" fontId="8" fillId="0" borderId="0" xfId="0" applyNumberFormat="1" applyFont="1">
      <alignment vertical="center"/>
    </xf>
    <xf numFmtId="183" fontId="8" fillId="0" borderId="0" xfId="0" applyNumberFormat="1" applyFont="1" applyFill="1">
      <alignment vertical="center"/>
    </xf>
    <xf numFmtId="183" fontId="8" fillId="0" borderId="0" xfId="0" applyNumberFormat="1" applyFont="1">
      <alignment vertical="center"/>
    </xf>
    <xf numFmtId="185" fontId="8" fillId="0" borderId="86" xfId="0" applyNumberFormat="1" applyFont="1" applyBorder="1" applyAlignment="1">
      <alignment horizontal="right" vertical="center"/>
    </xf>
    <xf numFmtId="185" fontId="8" fillId="0" borderId="87" xfId="0" applyNumberFormat="1" applyFont="1" applyBorder="1" applyAlignment="1">
      <alignment horizontal="right" vertical="center"/>
    </xf>
    <xf numFmtId="185" fontId="8" fillId="0" borderId="88" xfId="0" applyNumberFormat="1" applyFont="1" applyBorder="1" applyAlignment="1">
      <alignment horizontal="right" vertical="center"/>
    </xf>
    <xf numFmtId="176" fontId="8" fillId="0" borderId="85" xfId="0" applyNumberFormat="1" applyFont="1" applyBorder="1" applyAlignment="1">
      <alignment horizontal="right" vertical="center"/>
    </xf>
    <xf numFmtId="176" fontId="8" fillId="0" borderId="50" xfId="0" applyNumberFormat="1" applyFont="1" applyBorder="1" applyAlignment="1">
      <alignment horizontal="right" vertical="center"/>
    </xf>
    <xf numFmtId="177" fontId="14" fillId="4" borderId="25" xfId="0" applyNumberFormat="1" applyFont="1" applyFill="1" applyBorder="1" applyAlignment="1">
      <alignment horizontal="center" vertical="center"/>
    </xf>
    <xf numFmtId="179" fontId="4" fillId="0" borderId="0" xfId="0" applyNumberFormat="1" applyFont="1">
      <alignment vertical="center"/>
    </xf>
    <xf numFmtId="176" fontId="0" fillId="0" borderId="110" xfId="0" applyNumberFormat="1" applyBorder="1">
      <alignment vertical="center"/>
    </xf>
    <xf numFmtId="176" fontId="3" fillId="4" borderId="111" xfId="0" applyNumberFormat="1" applyFont="1" applyFill="1" applyBorder="1">
      <alignment vertical="center"/>
    </xf>
    <xf numFmtId="176" fontId="0" fillId="0" borderId="112" xfId="0" applyNumberFormat="1" applyBorder="1">
      <alignment vertical="center"/>
    </xf>
    <xf numFmtId="176" fontId="3" fillId="4" borderId="113" xfId="0" applyNumberFormat="1" applyFont="1" applyFill="1" applyBorder="1">
      <alignment vertical="center"/>
    </xf>
    <xf numFmtId="10" fontId="8" fillId="0" borderId="114" xfId="0" applyNumberFormat="1" applyFont="1" applyBorder="1">
      <alignment vertical="center"/>
    </xf>
    <xf numFmtId="10" fontId="8" fillId="0" borderId="115" xfId="0" applyNumberFormat="1" applyFont="1" applyBorder="1">
      <alignment vertical="center"/>
    </xf>
    <xf numFmtId="0" fontId="0" fillId="0" borderId="116" xfId="0" applyBorder="1">
      <alignment vertical="center"/>
    </xf>
    <xf numFmtId="0" fontId="0" fillId="0" borderId="53" xfId="0" applyBorder="1">
      <alignment vertical="center"/>
    </xf>
    <xf numFmtId="0" fontId="48" fillId="0" borderId="0" xfId="0" applyFont="1" applyAlignment="1">
      <alignment horizontal="right" vertical="center"/>
    </xf>
    <xf numFmtId="179" fontId="14" fillId="4" borderId="21" xfId="0" applyNumberFormat="1" applyFont="1" applyFill="1" applyBorder="1">
      <alignment vertical="center"/>
    </xf>
    <xf numFmtId="176" fontId="27" fillId="0" borderId="18" xfId="0" applyNumberFormat="1" applyFont="1" applyBorder="1" applyAlignment="1">
      <alignment horizontal="center" vertical="center"/>
    </xf>
    <xf numFmtId="0" fontId="49" fillId="3" borderId="32" xfId="0" applyFont="1" applyFill="1" applyBorder="1" applyAlignment="1">
      <alignment horizontal="right" vertical="center"/>
    </xf>
    <xf numFmtId="177" fontId="16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176" fontId="14" fillId="0" borderId="48" xfId="0" applyNumberFormat="1" applyFont="1" applyBorder="1">
      <alignment vertical="center"/>
    </xf>
    <xf numFmtId="176" fontId="14" fillId="0" borderId="41" xfId="0" applyNumberFormat="1" applyFont="1" applyBorder="1">
      <alignment vertical="center"/>
    </xf>
    <xf numFmtId="176" fontId="14" fillId="0" borderId="72" xfId="0" applyNumberFormat="1" applyFont="1" applyBorder="1">
      <alignment vertical="center"/>
    </xf>
    <xf numFmtId="176" fontId="19" fillId="0" borderId="53" xfId="0" applyNumberFormat="1" applyFont="1" applyBorder="1">
      <alignment vertical="center"/>
    </xf>
    <xf numFmtId="176" fontId="14" fillId="0" borderId="49" xfId="0" applyNumberFormat="1" applyFont="1" applyBorder="1">
      <alignment vertical="center"/>
    </xf>
    <xf numFmtId="176" fontId="14" fillId="0" borderId="1" xfId="0" applyNumberFormat="1" applyFont="1" applyBorder="1">
      <alignment vertical="center"/>
    </xf>
    <xf numFmtId="176" fontId="14" fillId="0" borderId="68" xfId="0" applyNumberFormat="1" applyFont="1" applyBorder="1">
      <alignment vertical="center"/>
    </xf>
    <xf numFmtId="176" fontId="19" fillId="0" borderId="49" xfId="0" applyNumberFormat="1" applyFont="1" applyBorder="1">
      <alignment vertical="center"/>
    </xf>
    <xf numFmtId="176" fontId="14" fillId="0" borderId="51" xfId="0" applyNumberFormat="1" applyFont="1" applyBorder="1">
      <alignment vertical="center"/>
    </xf>
    <xf numFmtId="176" fontId="14" fillId="0" borderId="3" xfId="0" applyNumberFormat="1" applyFont="1" applyBorder="1">
      <alignment vertical="center"/>
    </xf>
    <xf numFmtId="176" fontId="14" fillId="0" borderId="71" xfId="0" applyNumberFormat="1" applyFont="1" applyBorder="1">
      <alignment vertical="center"/>
    </xf>
    <xf numFmtId="176" fontId="19" fillId="0" borderId="51" xfId="0" applyNumberFormat="1" applyFont="1" applyBorder="1">
      <alignment vertical="center"/>
    </xf>
    <xf numFmtId="0" fontId="51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52" fillId="11" borderId="33" xfId="0" applyFont="1" applyFill="1" applyBorder="1" applyAlignment="1">
      <alignment horizontal="center" vertical="center"/>
    </xf>
    <xf numFmtId="177" fontId="3" fillId="4" borderId="25" xfId="0" applyNumberFormat="1" applyFont="1" applyFill="1" applyBorder="1" applyAlignment="1">
      <alignment horizontal="center" vertical="center"/>
    </xf>
    <xf numFmtId="0" fontId="21" fillId="0" borderId="0" xfId="0" quotePrefix="1" applyFont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0" fillId="0" borderId="64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82" fontId="43" fillId="0" borderId="64" xfId="0" applyNumberFormat="1" applyFont="1" applyBorder="1" applyAlignment="1">
      <alignment horizontal="center" vertical="center"/>
    </xf>
    <xf numFmtId="182" fontId="43" fillId="0" borderId="40" xfId="0" applyNumberFormat="1" applyFont="1" applyBorder="1" applyAlignment="1">
      <alignment horizontal="center" vertical="center"/>
    </xf>
    <xf numFmtId="182" fontId="43" fillId="0" borderId="22" xfId="0" applyNumberFormat="1" applyFont="1" applyBorder="1" applyAlignment="1">
      <alignment horizontal="center" vertical="center"/>
    </xf>
    <xf numFmtId="180" fontId="8" fillId="0" borderId="49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009900"/>
      <color rgb="FFFF00FF"/>
      <color rgb="FF0000FF"/>
      <color rgb="FFFF5050"/>
      <color rgb="FFFF66FF"/>
      <color rgb="FFFF9900"/>
      <color rgb="FFFF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91846794209"/>
          <c:y val="7.407407407407407E-2"/>
          <c:w val="0.67692205723701782"/>
          <c:h val="0.79163721853204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イメージ!$B$30</c:f>
              <c:strCache>
                <c:ptCount val="1"/>
                <c:pt idx="0">
                  <c:v>2.1～11.25 死者累計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exp"/>
            <c:backward val="20"/>
            <c:dispRSqr val="0"/>
            <c:dispEq val="1"/>
            <c:trendlineLbl>
              <c:layout>
                <c:manualLayout>
                  <c:x val="-0.24075704345420074"/>
                  <c:y val="0.4032005686789151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1400" baseline="0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y = 0.2565e</a:t>
                    </a:r>
                    <a:r>
                      <a:rPr lang="en-US" altLang="ja-JP" sz="1400" baseline="30000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0.1075x</a:t>
                    </a:r>
                    <a:endParaRPr lang="en-US" altLang="ja-JP" sz="1400">
                      <a:solidFill>
                        <a:schemeClr val="bg1">
                          <a:lumMod val="50000"/>
                        </a:schemeClr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イメージ!$E$28:$K$28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イメージ!$E$30:$K$30</c:f>
              <c:numCache>
                <c:formatCode>#,##0_ </c:formatCode>
                <c:ptCount val="7"/>
                <c:pt idx="0">
                  <c:v>2</c:v>
                </c:pt>
                <c:pt idx="1">
                  <c:v>6</c:v>
                </c:pt>
                <c:pt idx="2">
                  <c:v>20</c:v>
                </c:pt>
                <c:pt idx="3">
                  <c:v>63</c:v>
                </c:pt>
                <c:pt idx="4">
                  <c:v>183</c:v>
                </c:pt>
                <c:pt idx="5">
                  <c:v>502</c:v>
                </c:pt>
                <c:pt idx="6">
                  <c:v>1134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8D-4EDB-89D5-23DCD1186286}"/>
            </c:ext>
          </c:extLst>
        </c:ser>
        <c:ser>
          <c:idx val="1"/>
          <c:order val="2"/>
          <c:tx>
            <c:strRef>
              <c:f>イメージ!$B$31</c:f>
              <c:strCache>
                <c:ptCount val="1"/>
                <c:pt idx="0">
                  <c:v>2.1～11.25 感染者累計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backward val="20"/>
            <c:dispRSqr val="0"/>
            <c:dispEq val="1"/>
            <c:trendlineLbl>
              <c:layout>
                <c:manualLayout>
                  <c:x val="-0.18484276325147553"/>
                  <c:y val="-9.694419799637721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1400" baseline="0">
                        <a:solidFill>
                          <a:srgbClr val="FF9933"/>
                        </a:solidFill>
                      </a:rPr>
                      <a:t>y = 50485e</a:t>
                    </a:r>
                    <a:r>
                      <a:rPr lang="en-US" altLang="ja-JP" sz="1400" baseline="30000">
                        <a:solidFill>
                          <a:srgbClr val="FF9933"/>
                        </a:solidFill>
                      </a:rPr>
                      <a:t>-0.024x</a:t>
                    </a:r>
                    <a:endParaRPr lang="en-US" altLang="ja-JP" sz="1400">
                      <a:solidFill>
                        <a:srgbClr val="FF9933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イメージ!$E$28:$K$28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イメージ!$E$31:$K$31</c:f>
              <c:numCache>
                <c:formatCode>#,##0_ </c:formatCode>
                <c:ptCount val="7"/>
                <c:pt idx="0">
                  <c:v>34061</c:v>
                </c:pt>
                <c:pt idx="1">
                  <c:v>22011</c:v>
                </c:pt>
                <c:pt idx="2">
                  <c:v>19149</c:v>
                </c:pt>
                <c:pt idx="3">
                  <c:v>17120</c:v>
                </c:pt>
                <c:pt idx="4">
                  <c:v>10730</c:v>
                </c:pt>
                <c:pt idx="5">
                  <c:v>8791</c:v>
                </c:pt>
                <c:pt idx="6">
                  <c:v>8111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58D-4EDB-89D5-23DCD1186286}"/>
            </c:ext>
          </c:extLst>
        </c:ser>
        <c:ser>
          <c:idx val="3"/>
          <c:order val="3"/>
          <c:tx>
            <c:v>０年代実績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イメージ!$C$28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イメージ!$C$31</c:f>
              <c:numCache>
                <c:formatCode>#,##0_ </c:formatCode>
                <c:ptCount val="1"/>
                <c:pt idx="0">
                  <c:v>3020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58D-4EDB-89D5-23DCD1186286}"/>
            </c:ext>
          </c:extLst>
        </c:ser>
        <c:ser>
          <c:idx val="4"/>
          <c:order val="4"/>
          <c:tx>
            <c:v>10年代実績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イメージ!$D$28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イメージ!$D$31</c:f>
              <c:numCache>
                <c:formatCode>#,##0_ </c:formatCode>
                <c:ptCount val="1"/>
                <c:pt idx="0">
                  <c:v>7302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58D-4EDB-89D5-23DCD1186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06399"/>
        <c:axId val="409360751"/>
      </c:scatterChart>
      <c:scatterChart>
        <c:scatterStyle val="lineMarker"/>
        <c:varyColors val="0"/>
        <c:ser>
          <c:idx val="2"/>
          <c:order val="1"/>
          <c:tx>
            <c:strRef>
              <c:f>イメージ!$B$32</c:f>
              <c:strCache>
                <c:ptCount val="1"/>
                <c:pt idx="0">
                  <c:v>年代別致死率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70C0"/>
                </a:solidFill>
                <a:prstDash val="sysDot"/>
              </a:ln>
              <a:effectLst/>
            </c:spPr>
            <c:trendlineType val="exp"/>
            <c:backward val="20"/>
            <c:dispRSqr val="0"/>
            <c:dispEq val="1"/>
            <c:trendlineLbl>
              <c:layout>
                <c:manualLayout>
                  <c:x val="-0.41052947446157206"/>
                  <c:y val="0.3671331466489223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1400" baseline="0">
                        <a:solidFill>
                          <a:srgbClr val="0070C0"/>
                        </a:solidFill>
                      </a:rPr>
                      <a:t>y = 5E-06e</a:t>
                    </a:r>
                    <a:r>
                      <a:rPr lang="en-US" altLang="ja-JP" sz="1400" baseline="30000">
                        <a:solidFill>
                          <a:srgbClr val="0070C0"/>
                        </a:solidFill>
                      </a:rPr>
                      <a:t>0.1315x</a:t>
                    </a:r>
                    <a:endParaRPr lang="en-US" altLang="ja-JP" sz="1400">
                      <a:solidFill>
                        <a:srgbClr val="0070C0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イメージ!$E$28:$K$28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イメージ!$E$32:$K$32</c:f>
              <c:numCache>
                <c:formatCode>0.00%</c:formatCode>
                <c:ptCount val="7"/>
                <c:pt idx="0">
                  <c:v>5.8718182085082644E-5</c:v>
                </c:pt>
                <c:pt idx="1">
                  <c:v>2.7259097723865341E-4</c:v>
                </c:pt>
                <c:pt idx="2">
                  <c:v>1.0444409629745679E-3</c:v>
                </c:pt>
                <c:pt idx="3">
                  <c:v>3.6799065420560747E-3</c:v>
                </c:pt>
                <c:pt idx="4">
                  <c:v>1.7054986020503263E-2</c:v>
                </c:pt>
                <c:pt idx="5">
                  <c:v>5.7103856216585147E-2</c:v>
                </c:pt>
                <c:pt idx="6">
                  <c:v>0.13981013438540255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8D-4EDB-89D5-23DCD1186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114271"/>
        <c:axId val="409113439"/>
      </c:scatterChart>
      <c:valAx>
        <c:axId val="408306399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/>
                  <a:t>年代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360751"/>
        <c:crossesAt val="0.1"/>
        <c:crossBetween val="midCat"/>
        <c:majorUnit val="10"/>
      </c:valAx>
      <c:valAx>
        <c:axId val="409360751"/>
        <c:scaling>
          <c:logBase val="10"/>
          <c:orientation val="minMax"/>
          <c:max val="1000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400"/>
                  <a:t>2.1</a:t>
                </a:r>
                <a:r>
                  <a:rPr lang="ja-JP" altLang="en-US" sz="1400"/>
                  <a:t>～</a:t>
                </a:r>
                <a:r>
                  <a:rPr lang="en-US" altLang="ja-JP" sz="1400"/>
                  <a:t>11.25</a:t>
                </a:r>
                <a:r>
                  <a:rPr lang="ja-JP" altLang="en-US" sz="1400"/>
                  <a:t>死者累計　と　</a:t>
                </a:r>
                <a:r>
                  <a:rPr lang="ja-JP" altLang="en-US" sz="1400">
                    <a:solidFill>
                      <a:srgbClr val="FF9933"/>
                    </a:solidFill>
                  </a:rPr>
                  <a:t>感染者累計</a:t>
                </a:r>
              </a:p>
            </c:rich>
          </c:tx>
          <c:layout>
            <c:manualLayout>
              <c:xMode val="edge"/>
              <c:yMode val="edge"/>
              <c:x val="6.334330018492468E-3"/>
              <c:y val="0.16837368094351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306399"/>
        <c:crosses val="autoZero"/>
        <c:crossBetween val="midCat"/>
      </c:valAx>
      <c:valAx>
        <c:axId val="409113439"/>
        <c:scaling>
          <c:logBase val="10"/>
          <c:orientation val="minMax"/>
          <c:max val="1"/>
          <c:min val="1.0000000000000004E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>
                    <a:solidFill>
                      <a:srgbClr val="0070C0"/>
                    </a:solidFill>
                  </a:rPr>
                  <a:t>年代別致死率</a:t>
                </a:r>
              </a:p>
            </c:rich>
          </c:tx>
          <c:layout>
            <c:manualLayout>
              <c:xMode val="edge"/>
              <c:yMode val="edge"/>
              <c:x val="0.94070636762052073"/>
              <c:y val="0.36747190819024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%" sourceLinked="0"/>
        <c:majorTickMark val="in"/>
        <c:minorTickMark val="in"/>
        <c:tickLblPos val="nextTo"/>
        <c:spPr>
          <a:noFill/>
          <a:ln w="9525" cap="flat" cmpd="sng" algn="ctr">
            <a:solidFill>
              <a:srgbClr val="0070C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114271"/>
        <c:crosses val="max"/>
        <c:crossBetween val="midCat"/>
      </c:valAx>
      <c:valAx>
        <c:axId val="4091142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9113439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38254593175854"/>
          <c:y val="9.9505961418499822E-2"/>
          <c:w val="0.72996686351706042"/>
          <c:h val="0.73548132716594272"/>
        </c:manualLayout>
      </c:layout>
      <c:scatterChart>
        <c:scatterStyle val="lineMarker"/>
        <c:varyColors val="0"/>
        <c:ser>
          <c:idx val="0"/>
          <c:order val="0"/>
          <c:tx>
            <c:v>第1波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noFill/>
                <a:ln w="15875">
                  <a:solidFill>
                    <a:srgbClr val="0000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868-4A2B-A6F2-90253D79AF89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西元統計!$E$12:$M$12</c:f>
                <c:numCache>
                  <c:formatCode>General</c:formatCode>
                  <c:ptCount val="9"/>
                  <c:pt idx="0">
                    <c:v>0.75626338857627096</c:v>
                  </c:pt>
                  <c:pt idx="1">
                    <c:v>10.988124203422007</c:v>
                  </c:pt>
                  <c:pt idx="2">
                    <c:v>0.75626338857627096</c:v>
                  </c:pt>
                  <c:pt idx="3">
                    <c:v>0.38935568564847911</c:v>
                  </c:pt>
                  <c:pt idx="4">
                    <c:v>0.1775819990705817</c:v>
                  </c:pt>
                  <c:pt idx="5">
                    <c:v>8.0365876732715114E-2</c:v>
                  </c:pt>
                  <c:pt idx="6">
                    <c:v>5.5251093671867868E-2</c:v>
                  </c:pt>
                  <c:pt idx="7">
                    <c:v>2.8941497576958575E-2</c:v>
                  </c:pt>
                  <c:pt idx="8">
                    <c:v>1.2898389264582699E-2</c:v>
                  </c:pt>
                </c:numCache>
              </c:numRef>
            </c:plus>
            <c:minus>
              <c:numRef>
                <c:f>西元統計!$E$12:$M$12</c:f>
                <c:numCache>
                  <c:formatCode>General</c:formatCode>
                  <c:ptCount val="9"/>
                  <c:pt idx="0">
                    <c:v>0.75626338857627096</c:v>
                  </c:pt>
                  <c:pt idx="1">
                    <c:v>10.988124203422007</c:v>
                  </c:pt>
                  <c:pt idx="2">
                    <c:v>0.75626338857627096</c:v>
                  </c:pt>
                  <c:pt idx="3">
                    <c:v>0.38935568564847911</c:v>
                  </c:pt>
                  <c:pt idx="4">
                    <c:v>0.1775819990705817</c:v>
                  </c:pt>
                  <c:pt idx="5">
                    <c:v>8.0365876732715114E-2</c:v>
                  </c:pt>
                  <c:pt idx="6">
                    <c:v>5.5251093671867868E-2</c:v>
                  </c:pt>
                  <c:pt idx="7">
                    <c:v>2.8941497576958575E-2</c:v>
                  </c:pt>
                  <c:pt idx="8">
                    <c:v>1.2898389264582699E-2</c:v>
                  </c:pt>
                </c:numCache>
              </c:numRef>
            </c:minus>
            <c:spPr>
              <a:noFill/>
              <a:ln w="15875" cap="flat" cmpd="sng" algn="ctr">
                <a:solidFill>
                  <a:srgbClr val="0000FF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西元統計!$E$11:$M$11</c:f>
              <c:numCache>
                <c:formatCode>#,##0.000_ </c:formatCode>
                <c:ptCount val="9"/>
                <c:pt idx="0">
                  <c:v>0.95915457370339319</c:v>
                </c:pt>
                <c:pt idx="1">
                  <c:v>8.5622014286745163</c:v>
                </c:pt>
                <c:pt idx="2">
                  <c:v>0.95915457370339319</c:v>
                </c:pt>
                <c:pt idx="3">
                  <c:v>0.8037402020464145</c:v>
                </c:pt>
                <c:pt idx="4">
                  <c:v>0.59665290075146327</c:v>
                </c:pt>
                <c:pt idx="5">
                  <c:v>0.43948913977251503</c:v>
                </c:pt>
                <c:pt idx="6">
                  <c:v>0.49178013847015989</c:v>
                </c:pt>
                <c:pt idx="7">
                  <c:v>0.41928058313451771</c:v>
                </c:pt>
                <c:pt idx="8">
                  <c:v>0.30413953338527061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68-4A2B-A6F2-90253D79AF89}"/>
            </c:ext>
          </c:extLst>
        </c:ser>
        <c:ser>
          <c:idx val="1"/>
          <c:order val="1"/>
          <c:tx>
            <c:v>第2波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noFill/>
                <a:ln w="15875">
                  <a:solidFill>
                    <a:srgbClr val="FF99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868-4A2B-A6F2-90253D79AF89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西元統計!$E$20:$M$20</c:f>
                <c:numCache>
                  <c:formatCode>General</c:formatCode>
                  <c:ptCount val="9"/>
                  <c:pt idx="0">
                    <c:v>8.6240057283161933E-2</c:v>
                  </c:pt>
                  <c:pt idx="1">
                    <c:v>0.96854250759855276</c:v>
                  </c:pt>
                  <c:pt idx="2">
                    <c:v>8.6240057283161933E-2</c:v>
                  </c:pt>
                  <c:pt idx="3">
                    <c:v>7.1712577735290287E-2</c:v>
                  </c:pt>
                  <c:pt idx="4">
                    <c:v>4.5589078604895222E-2</c:v>
                  </c:pt>
                  <c:pt idx="5">
                    <c:v>2.612087933073455E-2</c:v>
                  </c:pt>
                  <c:pt idx="6">
                    <c:v>2.0863213798655134E-2</c:v>
                  </c:pt>
                  <c:pt idx="7">
                    <c:v>1.2071116503062002E-2</c:v>
                  </c:pt>
                  <c:pt idx="8">
                    <c:v>6.4145217603479299E-3</c:v>
                  </c:pt>
                </c:numCache>
              </c:numRef>
            </c:plus>
            <c:minus>
              <c:numRef>
                <c:f>西元統計!$E$20:$M$20</c:f>
                <c:numCache>
                  <c:formatCode>General</c:formatCode>
                  <c:ptCount val="9"/>
                  <c:pt idx="0">
                    <c:v>8.6240057283161933E-2</c:v>
                  </c:pt>
                  <c:pt idx="1">
                    <c:v>0.96854250759855276</c:v>
                  </c:pt>
                  <c:pt idx="2">
                    <c:v>8.6240057283161933E-2</c:v>
                  </c:pt>
                  <c:pt idx="3">
                    <c:v>7.1712577735290287E-2</c:v>
                  </c:pt>
                  <c:pt idx="4">
                    <c:v>4.5589078604895222E-2</c:v>
                  </c:pt>
                  <c:pt idx="5">
                    <c:v>2.612087933073455E-2</c:v>
                  </c:pt>
                  <c:pt idx="6">
                    <c:v>2.0863213798655134E-2</c:v>
                  </c:pt>
                  <c:pt idx="7">
                    <c:v>1.2071116503062002E-2</c:v>
                  </c:pt>
                  <c:pt idx="8">
                    <c:v>6.4145217603479299E-3</c:v>
                  </c:pt>
                </c:numCache>
              </c:numRef>
            </c:minus>
            <c:spPr>
              <a:noFill/>
              <a:ln w="15875" cap="flat" cmpd="sng" algn="ctr">
                <a:solidFill>
                  <a:srgbClr val="FF9933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西元統計!$E$19:$M$19</c:f>
              <c:numCache>
                <c:formatCode>#,##0.000_ </c:formatCode>
                <c:ptCount val="9"/>
                <c:pt idx="0">
                  <c:v>8.4571010460578841E-2</c:v>
                </c:pt>
                <c:pt idx="1">
                  <c:v>0.57262711888484352</c:v>
                </c:pt>
                <c:pt idx="2">
                  <c:v>8.4571010460578841E-2</c:v>
                </c:pt>
                <c:pt idx="3">
                  <c:v>0.11664525431518781</c:v>
                </c:pt>
                <c:pt idx="4">
                  <c:v>0.12299623365860413</c:v>
                </c:pt>
                <c:pt idx="5">
                  <c:v>0.1168901856229158</c:v>
                </c:pt>
                <c:pt idx="6">
                  <c:v>0.1548569571397462</c:v>
                </c:pt>
                <c:pt idx="7">
                  <c:v>0.14861279824538937</c:v>
                </c:pt>
                <c:pt idx="8">
                  <c:v>0.13098824102855031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868-4A2B-A6F2-90253D79AF89}"/>
            </c:ext>
          </c:extLst>
        </c:ser>
        <c:ser>
          <c:idx val="2"/>
          <c:order val="2"/>
          <c:tx>
            <c:v>第3波~現在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noFill/>
                <a:ln w="1587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868-4A2B-A6F2-90253D79AF89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西元統計!$E$36:$M$36</c:f>
                <c:numCache>
                  <c:formatCode>General</c:formatCode>
                  <c:ptCount val="9"/>
                  <c:pt idx="0">
                    <c:v>4.8129312445950242E-2</c:v>
                  </c:pt>
                  <c:pt idx="1">
                    <c:v>0.28203634383821274</c:v>
                  </c:pt>
                  <c:pt idx="2">
                    <c:v>4.8129312445950242E-2</c:v>
                  </c:pt>
                  <c:pt idx="3">
                    <c:v>3.4837571678125068E-2</c:v>
                  </c:pt>
                  <c:pt idx="4">
                    <c:v>1.7730849985187258E-2</c:v>
                  </c:pt>
                  <c:pt idx="5">
                    <c:v>9.652621718784532E-3</c:v>
                  </c:pt>
                  <c:pt idx="6">
                    <c:v>7.4819431160790262E-3</c:v>
                  </c:pt>
                  <c:pt idx="7">
                    <c:v>4.2403446358941221E-3</c:v>
                  </c:pt>
                  <c:pt idx="8">
                    <c:v>2.0907640703980157E-3</c:v>
                  </c:pt>
                </c:numCache>
              </c:numRef>
            </c:plus>
            <c:minus>
              <c:numRef>
                <c:f>西元統計!$E$36:$M$36</c:f>
                <c:numCache>
                  <c:formatCode>General</c:formatCode>
                  <c:ptCount val="9"/>
                  <c:pt idx="0">
                    <c:v>4.8129312445950242E-2</c:v>
                  </c:pt>
                  <c:pt idx="1">
                    <c:v>0.28203634383821274</c:v>
                  </c:pt>
                  <c:pt idx="2">
                    <c:v>4.8129312445950242E-2</c:v>
                  </c:pt>
                  <c:pt idx="3">
                    <c:v>3.4837571678125068E-2</c:v>
                  </c:pt>
                  <c:pt idx="4">
                    <c:v>1.7730849985187258E-2</c:v>
                  </c:pt>
                  <c:pt idx="5">
                    <c:v>9.652621718784532E-3</c:v>
                  </c:pt>
                  <c:pt idx="6">
                    <c:v>7.4819431160790262E-3</c:v>
                  </c:pt>
                  <c:pt idx="7">
                    <c:v>4.2403446358941221E-3</c:v>
                  </c:pt>
                  <c:pt idx="8">
                    <c:v>2.0907640703980157E-3</c:v>
                  </c:pt>
                </c:numCache>
              </c:numRef>
            </c:minus>
            <c:spPr>
              <a:noFill/>
              <a:ln w="15875" cap="flat" cmpd="sng" algn="ctr">
                <a:solidFill>
                  <a:srgbClr val="00B05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西元統計!$E$35:$M$35</c:f>
              <c:numCache>
                <c:formatCode>#,##0.000_ </c:formatCode>
                <c:ptCount val="9"/>
                <c:pt idx="0">
                  <c:v>9.1204500975051381E-2</c:v>
                </c:pt>
                <c:pt idx="1">
                  <c:v>0.30444856497384654</c:v>
                </c:pt>
                <c:pt idx="2">
                  <c:v>9.1204500975051381E-2</c:v>
                </c:pt>
                <c:pt idx="3">
                  <c:v>0.11589167711546544</c:v>
                </c:pt>
                <c:pt idx="4">
                  <c:v>0.10354560894208215</c:v>
                </c:pt>
                <c:pt idx="5">
                  <c:v>9.8956693715265442E-2</c:v>
                </c:pt>
                <c:pt idx="6">
                  <c:v>0.13465176496044881</c:v>
                </c:pt>
                <c:pt idx="7">
                  <c:v>0.13396660835964821</c:v>
                </c:pt>
                <c:pt idx="8">
                  <c:v>0.11595732649753082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868-4A2B-A6F2-90253D79AF89}"/>
            </c:ext>
          </c:extLst>
        </c:ser>
        <c:ser>
          <c:idx val="3"/>
          <c:order val="3"/>
          <c:tx>
            <c:v>6月抗体検査</c:v>
          </c:tx>
          <c:spPr>
            <a:ln w="12700" cap="rnd">
              <a:solidFill>
                <a:srgbClr val="FF505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西元統計!$C$49</c:f>
                <c:numCache>
                  <c:formatCode>General</c:formatCode>
                  <c:ptCount val="1"/>
                  <c:pt idx="0">
                    <c:v>0.14462209131314141</c:v>
                  </c:pt>
                </c:numCache>
              </c:numRef>
            </c:plus>
            <c:minus>
              <c:numRef>
                <c:f>西元統計!$C$50</c:f>
                <c:numCache>
                  <c:formatCode>General</c:formatCode>
                  <c:ptCount val="1"/>
                  <c:pt idx="0">
                    <c:v>4.8928347419188861E-2</c:v>
                  </c:pt>
                </c:numCache>
              </c:numRef>
            </c:minus>
            <c:spPr>
              <a:noFill/>
              <a:ln w="38100" cap="flat" cmpd="sng" algn="ctr">
                <a:solidFill>
                  <a:srgbClr val="FF505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(西元統計!$E$2,西元統計!$O$2)</c:f>
              <c:numCache>
                <c:formatCode>General</c:formatCode>
                <c:ptCount val="2"/>
                <c:pt idx="0">
                  <c:v>0</c:v>
                </c:pt>
                <c:pt idx="1">
                  <c:v>85</c:v>
                </c:pt>
              </c:numCache>
            </c:numRef>
          </c:xVal>
          <c:yVal>
            <c:numRef>
              <c:f>(西元統計!$B$48,西元統計!$B$48)</c:f>
              <c:numCache>
                <c:formatCode>0.000_ </c:formatCode>
                <c:ptCount val="2"/>
                <c:pt idx="0">
                  <c:v>0.10987285376735963</c:v>
                </c:pt>
                <c:pt idx="1">
                  <c:v>0.10987285376735963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868-4A2B-A6F2-90253D79AF89}"/>
            </c:ext>
          </c:extLst>
        </c:ser>
        <c:ser>
          <c:idx val="5"/>
          <c:order val="4"/>
          <c:tx>
            <c:v>実際のα１</c:v>
          </c:tx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(西元統計!$E$2,西元統計!$O$2)</c:f>
              <c:numCache>
                <c:formatCode>General</c:formatCode>
                <c:ptCount val="2"/>
                <c:pt idx="0">
                  <c:v>0</c:v>
                </c:pt>
                <c:pt idx="1">
                  <c:v>85</c:v>
                </c:pt>
              </c:numCache>
            </c:numRef>
          </c:xVal>
          <c:yVal>
            <c:numRef>
              <c:f>(西元統計!$C$48,西元統計!$C$48)</c:f>
              <c:numCache>
                <c:formatCode>0.000_ </c:formatCode>
                <c:ptCount val="2"/>
                <c:pt idx="0">
                  <c:v>7.450790808982799E-2</c:v>
                </c:pt>
                <c:pt idx="1">
                  <c:v>7.450790808982799E-2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868-4A2B-A6F2-90253D79AF89}"/>
            </c:ext>
          </c:extLst>
        </c:ser>
        <c:ser>
          <c:idx val="4"/>
          <c:order val="5"/>
          <c:tx>
            <c:v>12月抗体検査</c:v>
          </c:tx>
          <c:spPr>
            <a:ln w="12700" cap="rnd">
              <a:solidFill>
                <a:srgbClr val="FF00FF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rgbClr val="FF00FF"/>
              </a:solidFill>
              <a:ln w="9525">
                <a:solidFill>
                  <a:srgbClr val="FF00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西元統計!$C$63</c:f>
                <c:numCache>
                  <c:formatCode>General</c:formatCode>
                  <c:ptCount val="1"/>
                  <c:pt idx="0">
                    <c:v>3.0554546403120067E-2</c:v>
                  </c:pt>
                </c:numCache>
              </c:numRef>
            </c:plus>
            <c:minus>
              <c:numRef>
                <c:f>西元統計!$C$64</c:f>
                <c:numCache>
                  <c:formatCode>General</c:formatCode>
                  <c:ptCount val="1"/>
                  <c:pt idx="0">
                    <c:v>1.747141693294002E-2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FF66FF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(西元統計!$O$3,西元統計!$O$4)</c:f>
              <c:numCache>
                <c:formatCode>General</c:formatCode>
                <c:ptCount val="2"/>
                <c:pt idx="0">
                  <c:v>2</c:v>
                </c:pt>
                <c:pt idx="1">
                  <c:v>83</c:v>
                </c:pt>
              </c:numCache>
            </c:numRef>
          </c:xVal>
          <c:yVal>
            <c:numRef>
              <c:f>(西元統計!$B$62,西元統計!$B$62)</c:f>
              <c:numCache>
                <c:formatCode>0.000_ </c:formatCode>
                <c:ptCount val="2"/>
                <c:pt idx="0">
                  <c:v>6.7573344314232134E-2</c:v>
                </c:pt>
                <c:pt idx="1">
                  <c:v>6.7573344314232134E-2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868-4A2B-A6F2-90253D79A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30608"/>
        <c:axId val="51524064"/>
      </c:scatterChart>
      <c:valAx>
        <c:axId val="128130608"/>
        <c:scaling>
          <c:orientation val="minMax"/>
          <c:max val="85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歳代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524064"/>
        <c:crossesAt val="1.0000000000000002E-3"/>
        <c:crossBetween val="midCat"/>
        <c:majorUnit val="10"/>
        <c:minorUnit val="10"/>
      </c:valAx>
      <c:valAx>
        <c:axId val="51524064"/>
        <c:scaling>
          <c:logBase val="10"/>
          <c:orientation val="minMax"/>
          <c:max val="2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>
                    <a:latin typeface="+mn-ea"/>
                    <a:ea typeface="+mn-ea"/>
                    <a:cs typeface="Times New Roman" panose="02020603050405020304" pitchFamily="18" charset="0"/>
                  </a:rPr>
                  <a:t>α</a:t>
                </a:r>
                <a:r>
                  <a:rPr lang="ja-JP" altLang="en-US" sz="1100">
                    <a:latin typeface="+mn-ea"/>
                    <a:ea typeface="+mn-ea"/>
                    <a:cs typeface="Times New Roman" panose="02020603050405020304" pitchFamily="18" charset="0"/>
                  </a:rPr>
                  <a:t>・</a:t>
                </a:r>
                <a:r>
                  <a:rPr lang="en-US" altLang="ja-JP" sz="1800">
                    <a:latin typeface="+mn-ea"/>
                    <a:ea typeface="+mn-ea"/>
                    <a:cs typeface="Times New Roman" panose="02020603050405020304" pitchFamily="18" charset="0"/>
                  </a:rPr>
                  <a:t>γ</a:t>
                </a:r>
                <a:r>
                  <a:rPr lang="en-US" altLang="ja-JP" sz="1800" b="1" baseline="-25000">
                    <a:latin typeface="+mn-ea"/>
                    <a:ea typeface="+mn-ea"/>
                    <a:cs typeface="Times New Roman" panose="02020603050405020304" pitchFamily="18" charset="0"/>
                  </a:rPr>
                  <a:t>x</a:t>
                </a:r>
                <a:endParaRPr lang="ja-JP" altLang="en-US" sz="1800" b="1" baseline="-25000">
                  <a:latin typeface="+mn-ea"/>
                  <a:ea typeface="+mn-ea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9447528075384018E-3"/>
              <c:y val="0.33045391384900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130608"/>
        <c:crosses val="autoZero"/>
        <c:crossBetween val="midCat"/>
      </c:valAx>
      <c:spPr>
        <a:noFill/>
        <a:ln w="12700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50030347769028871"/>
          <c:y val="0.11595784982835695"/>
          <c:w val="0.43175000000000002"/>
          <c:h val="0.264624046346538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第１波に、６月抗体検査調査を適用</a:t>
            </a:r>
          </a:p>
        </c:rich>
      </c:tx>
      <c:layout>
        <c:manualLayout>
          <c:xMode val="edge"/>
          <c:yMode val="edge"/>
          <c:x val="0.21634282321852624"/>
          <c:y val="1.52068126520681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236537397111079"/>
          <c:y val="8.3198028622334622E-2"/>
          <c:w val="0.60260235327726897"/>
          <c:h val="0.80626376994846449"/>
        </c:manualLayout>
      </c:layout>
      <c:scatterChart>
        <c:scatterStyle val="lineMarker"/>
        <c:varyColors val="0"/>
        <c:ser>
          <c:idx val="1"/>
          <c:order val="0"/>
          <c:tx>
            <c:strRef>
              <c:f>西元統計!$D$5</c:f>
              <c:strCache>
                <c:ptCount val="1"/>
                <c:pt idx="0">
                  <c:v>公表感染者数　Nx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西元統計!$G$2:$M$2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西元統計!$G$5:$M$5</c:f>
              <c:numCache>
                <c:formatCode>#,##0_ </c:formatCode>
                <c:ptCount val="7"/>
                <c:pt idx="0">
                  <c:v>2895.3501877053027</c:v>
                </c:pt>
                <c:pt idx="1">
                  <c:v>2642.7425504458001</c:v>
                </c:pt>
                <c:pt idx="2">
                  <c:v>2722.8871421867666</c:v>
                </c:pt>
                <c:pt idx="3">
                  <c:v>2827.3794580009385</c:v>
                </c:pt>
                <c:pt idx="4">
                  <c:v>1932.6005983106522</c:v>
                </c:pt>
                <c:pt idx="5">
                  <c:v>1733.7608517128108</c:v>
                </c:pt>
                <c:pt idx="6">
                  <c:v>1828.1082824964803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73-4DD1-8D80-DCA5044CAE36}"/>
            </c:ext>
          </c:extLst>
        </c:ser>
        <c:ser>
          <c:idx val="3"/>
          <c:order val="1"/>
          <c:tx>
            <c:v>０年代実績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西元統計!$E$2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西元統計!$E$5</c:f>
              <c:numCache>
                <c:formatCode>#,##0_ </c:formatCode>
                <c:ptCount val="1"/>
                <c:pt idx="0">
                  <c:v>288.11473486625994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73-4DD1-8D80-DCA5044CAE36}"/>
            </c:ext>
          </c:extLst>
        </c:ser>
        <c:ser>
          <c:idx val="4"/>
          <c:order val="2"/>
          <c:tx>
            <c:v>10年代実績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西元統計!$F$2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西元統計!$F$5</c:f>
              <c:numCache>
                <c:formatCode>#,##0_ </c:formatCode>
                <c:ptCount val="1"/>
                <c:pt idx="0">
                  <c:v>424.05619427498823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73-4DD1-8D80-DCA5044CAE36}"/>
            </c:ext>
          </c:extLst>
        </c:ser>
        <c:ser>
          <c:idx val="5"/>
          <c:order val="3"/>
          <c:tx>
            <c:strRef>
              <c:f>西元統計!$D$3</c:f>
              <c:strCache>
                <c:ptCount val="1"/>
                <c:pt idx="0">
                  <c:v>人口構成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西元統計!$E$3:$M$3</c:f>
              <c:numCache>
                <c:formatCode>#,##0_ </c:formatCode>
                <c:ptCount val="9"/>
                <c:pt idx="0">
                  <c:v>9670000</c:v>
                </c:pt>
                <c:pt idx="1">
                  <c:v>11020000</c:v>
                </c:pt>
                <c:pt idx="2">
                  <c:v>12710000</c:v>
                </c:pt>
                <c:pt idx="3">
                  <c:v>13960000</c:v>
                </c:pt>
                <c:pt idx="4">
                  <c:v>18180000</c:v>
                </c:pt>
                <c:pt idx="5">
                  <c:v>16620000</c:v>
                </c:pt>
                <c:pt idx="6">
                  <c:v>15630000</c:v>
                </c:pt>
                <c:pt idx="7">
                  <c:v>16350000</c:v>
                </c:pt>
                <c:pt idx="8">
                  <c:v>11660000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73-4DD1-8D80-DCA5044CAE36}"/>
            </c:ext>
          </c:extLst>
        </c:ser>
        <c:ser>
          <c:idx val="0"/>
          <c:order val="4"/>
          <c:tx>
            <c:strRef>
              <c:f>西元統計!$D$7</c:f>
              <c:strCache>
                <c:ptCount val="1"/>
                <c:pt idx="0">
                  <c:v>公表死者数　Mx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西元統計!$E$7:$M$7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1.0072239422084623</c:v>
                </c:pt>
                <c:pt idx="3">
                  <c:v>4.0288957688338494</c:v>
                </c:pt>
                <c:pt idx="4">
                  <c:v>14.101135190918473</c:v>
                </c:pt>
                <c:pt idx="5">
                  <c:v>33.238390092879257</c:v>
                </c:pt>
                <c:pt idx="6">
                  <c:v>99.715170278637771</c:v>
                </c:pt>
                <c:pt idx="7">
                  <c:v>267.92156862745099</c:v>
                </c:pt>
                <c:pt idx="8">
                  <c:v>555.98761609907126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73-4DD1-8D80-DCA5044CAE36}"/>
            </c:ext>
          </c:extLst>
        </c:ser>
        <c:ser>
          <c:idx val="6"/>
          <c:order val="6"/>
          <c:tx>
            <c:strRef>
              <c:f>西元統計!$D$44</c:f>
              <c:strCache>
                <c:ptCount val="1"/>
                <c:pt idx="0">
                  <c:v>真の感染者数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FF993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西元統計!$F$45:$M$45</c:f>
                <c:numCache>
                  <c:formatCode>General</c:formatCode>
                  <c:ptCount val="8"/>
                  <c:pt idx="0">
                    <c:v>93212.45535453716</c:v>
                  </c:pt>
                  <c:pt idx="1">
                    <c:v>71294.297921110046</c:v>
                  </c:pt>
                  <c:pt idx="2">
                    <c:v>54530.018512344548</c:v>
                  </c:pt>
                  <c:pt idx="3">
                    <c:v>41707.724259336392</c:v>
                  </c:pt>
                  <c:pt idx="4">
                    <c:v>31900.489131487109</c:v>
                  </c:pt>
                  <c:pt idx="5">
                    <c:v>24399.346281769976</c:v>
                  </c:pt>
                  <c:pt idx="6">
                    <c:v>18662.036701816869</c:v>
                  </c:pt>
                  <c:pt idx="7">
                    <c:v>14273.809217592509</c:v>
                  </c:pt>
                </c:numCache>
              </c:numRef>
            </c:plus>
            <c:minus>
              <c:numRef>
                <c:f>西元統計!$F$46:$M$46</c:f>
                <c:numCache>
                  <c:formatCode>General</c:formatCode>
                  <c:ptCount val="8"/>
                  <c:pt idx="0">
                    <c:v>32161.721109045775</c:v>
                  </c:pt>
                  <c:pt idx="1">
                    <c:v>24599.15166575808</c:v>
                  </c:pt>
                  <c:pt idx="2">
                    <c:v>18814.859460514821</c:v>
                  </c:pt>
                  <c:pt idx="3">
                    <c:v>14390.696936581309</c:v>
                  </c:pt>
                  <c:pt idx="4">
                    <c:v>11006.84056424327</c:v>
                  </c:pt>
                  <c:pt idx="5">
                    <c:v>8418.6707385036407</c:v>
                  </c:pt>
                  <c:pt idx="6">
                    <c:v>6439.0881824506669</c:v>
                  </c:pt>
                  <c:pt idx="7">
                    <c:v>4924.9885058155132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西元統計!$F$2:$M$2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西元統計!$F$44:$M$44</c:f>
              <c:numCache>
                <c:formatCode>#,##0_ </c:formatCode>
                <c:ptCount val="8"/>
                <c:pt idx="0">
                  <c:v>48731.129963844418</c:v>
                </c:pt>
                <c:pt idx="1">
                  <c:v>37272.397604592719</c:v>
                </c:pt>
                <c:pt idx="2">
                  <c:v>28508.093783697957</c:v>
                </c:pt>
                <c:pt idx="3">
                  <c:v>21804.64535181861</c:v>
                </c:pt>
                <c:pt idx="4">
                  <c:v>16677.45877805628</c:v>
                </c:pt>
                <c:pt idx="5">
                  <c:v>12755.888793695436</c:v>
                </c:pt>
                <c:pt idx="6">
                  <c:v>9756.4443769585323</c:v>
                </c:pt>
                <c:pt idx="7">
                  <c:v>7462.2951344427092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73-4DD1-8D80-DCA5044CA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06399"/>
        <c:axId val="409360751"/>
      </c:scatterChart>
      <c:scatterChart>
        <c:scatterStyle val="lineMarker"/>
        <c:varyColors val="0"/>
        <c:ser>
          <c:idx val="2"/>
          <c:order val="5"/>
          <c:tx>
            <c:strRef>
              <c:f>西元統計!$D$10</c:f>
              <c:strCache>
                <c:ptCount val="1"/>
                <c:pt idx="0">
                  <c:v>公表致死率　[％]</c:v>
                </c:pt>
              </c:strCache>
            </c:strRef>
          </c:tx>
          <c:spPr>
            <a:ln w="12700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12700">
                <a:solidFill>
                  <a:srgbClr val="FF00FF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西元統計!$E$10:$M$10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3.4787638002667072E-4</c:v>
                </c:pt>
                <c:pt idx="3">
                  <c:v>1.5245131494758053E-3</c:v>
                </c:pt>
                <c:pt idx="4">
                  <c:v>5.1787439047487546E-3</c:v>
                </c:pt>
                <c:pt idx="5">
                  <c:v>1.1755899972612812E-2</c:v>
                </c:pt>
                <c:pt idx="6">
                  <c:v>5.1596367281373075E-2</c:v>
                </c:pt>
                <c:pt idx="7">
                  <c:v>0.15453202116241516</c:v>
                </c:pt>
                <c:pt idx="8">
                  <c:v>0.30413275921479321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73-4DD1-8D80-DCA5044CAE36}"/>
            </c:ext>
          </c:extLst>
        </c:ser>
        <c:ser>
          <c:idx val="7"/>
          <c:order val="7"/>
          <c:tx>
            <c:strRef>
              <c:f>西元統計!$D$48</c:f>
              <c:strCache>
                <c:ptCount val="1"/>
                <c:pt idx="0">
                  <c:v>真の致死率</c:v>
                </c:pt>
              </c:strCache>
            </c:strRef>
          </c:tx>
          <c:spPr>
            <a:ln w="19050" cap="rnd">
              <a:solidFill>
                <a:srgbClr val="FF99FF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2700">
                <a:solidFill>
                  <a:srgbClr val="FF00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西元統計!$F$49:$M$49</c:f>
                <c:numCache>
                  <c:formatCode>General</c:formatCode>
                  <c:ptCount val="8"/>
                  <c:pt idx="0">
                    <c:v>2.4185192413574114E-5</c:v>
                  </c:pt>
                  <c:pt idx="1">
                    <c:v>8.3767583726337624E-5</c:v>
                  </c:pt>
                  <c:pt idx="2">
                    <c:v>2.9013654153979871E-4</c:v>
                  </c:pt>
                  <c:pt idx="3">
                    <c:v>1.0049139415514547E-3</c:v>
                  </c:pt>
                  <c:pt idx="4">
                    <c:v>3.4806095935556477E-3</c:v>
                  </c:pt>
                  <c:pt idx="5">
                    <c:v>1.2055403594110956E-2</c:v>
                  </c:pt>
                  <c:pt idx="6">
                    <c:v>4.1754971912387723E-2</c:v>
                  </c:pt>
                  <c:pt idx="7">
                    <c:v>0.14462209131314141</c:v>
                  </c:pt>
                </c:numCache>
              </c:numRef>
            </c:plus>
            <c:minus>
              <c:numRef>
                <c:f>西元統計!$F$50:$M$50</c:f>
                <c:numCache>
                  <c:formatCode>General</c:formatCode>
                  <c:ptCount val="8"/>
                  <c:pt idx="0">
                    <c:v>8.1823010998303687E-6</c:v>
                  </c:pt>
                  <c:pt idx="1">
                    <c:v>2.8340133943670947E-5</c:v>
                  </c:pt>
                  <c:pt idx="2">
                    <c:v>9.8158596481112066E-5</c:v>
                  </c:pt>
                  <c:pt idx="3">
                    <c:v>3.3998110532196534E-4</c:v>
                  </c:pt>
                  <c:pt idx="4">
                    <c:v>1.1775550600724701E-3</c:v>
                  </c:pt>
                  <c:pt idx="5">
                    <c:v>4.0785675962466241E-3</c:v>
                  </c:pt>
                  <c:pt idx="6">
                    <c:v>1.4126484782910462E-2</c:v>
                  </c:pt>
                  <c:pt idx="7">
                    <c:v>4.8928347419188861E-2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66FF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西元統計!$F$2:$M$2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西元統計!$F$48:$M$48</c:f>
              <c:numCache>
                <c:formatCode>0.000%</c:formatCode>
                <c:ptCount val="8"/>
                <c:pt idx="0">
                  <c:v>1.245997812038031E-5</c:v>
                </c:pt>
                <c:pt idx="1">
                  <c:v>4.3156252080983425E-5</c:v>
                </c:pt>
                <c:pt idx="2">
                  <c:v>1.4947555089450958E-4</c:v>
                </c:pt>
                <c:pt idx="3" formatCode="0.00%">
                  <c:v>5.1772198089144192E-4</c:v>
                </c:pt>
                <c:pt idx="4" formatCode="0.00%">
                  <c:v>1.7931765288312694E-3</c:v>
                </c:pt>
                <c:pt idx="5" formatCode="0.00%">
                  <c:v>6.2108277844698965E-3</c:v>
                </c:pt>
                <c:pt idx="6" formatCode="0.0%">
                  <c:v>2.1511759242959026E-2</c:v>
                </c:pt>
                <c:pt idx="7" formatCode="0.0%">
                  <c:v>7.450790808982799E-2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73-4DD1-8D80-DCA5044CA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23136"/>
        <c:axId val="23923552"/>
      </c:scatterChart>
      <c:valAx>
        <c:axId val="408306399"/>
        <c:scaling>
          <c:orientation val="minMax"/>
          <c:max val="8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 b="1"/>
                  <a:t>歳代</a:t>
                </a:r>
              </a:p>
            </c:rich>
          </c:tx>
          <c:layout>
            <c:manualLayout>
              <c:xMode val="edge"/>
              <c:yMode val="edge"/>
              <c:x val="0.53179758780152486"/>
              <c:y val="0.943415330382972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360751"/>
        <c:crossesAt val="0.1"/>
        <c:crossBetween val="midCat"/>
        <c:majorUnit val="10"/>
      </c:valAx>
      <c:valAx>
        <c:axId val="409360751"/>
        <c:scaling>
          <c:logBase val="10"/>
          <c:orientation val="minMax"/>
          <c:max val="3000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="1"/>
                  <a:t>第１波の　死者累計、</a:t>
                </a:r>
                <a:r>
                  <a:rPr lang="ja-JP" altLang="en-US" sz="1200" b="1">
                    <a:solidFill>
                      <a:srgbClr val="FF9933"/>
                    </a:solidFill>
                  </a:rPr>
                  <a:t>感染者累計</a:t>
                </a:r>
                <a:endParaRPr lang="ja-JP" altLang="en-US" sz="1200" b="1">
                  <a:solidFill>
                    <a:srgbClr val="00B05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566705947470851E-2"/>
              <c:y val="0.30247883020096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306399"/>
        <c:crosses val="autoZero"/>
        <c:crossBetween val="midCat"/>
      </c:valAx>
      <c:valAx>
        <c:axId val="23923552"/>
        <c:scaling>
          <c:logBase val="10"/>
          <c:orientation val="minMax"/>
          <c:max val="30"/>
          <c:min val="1.0000000000000004E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 b="1">
                    <a:solidFill>
                      <a:srgbClr val="FF00FF"/>
                    </a:solidFill>
                  </a:rPr>
                  <a:t>年代別致死率［％］</a:t>
                </a:r>
                <a:endParaRPr lang="en-US" altLang="ja-JP" sz="1100" b="1" baseline="0">
                  <a:solidFill>
                    <a:srgbClr val="FF00FF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33383327084115"/>
              <c:y val="0.376843736230051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%" sourceLinked="0"/>
        <c:majorTickMark val="in"/>
        <c:minorTickMark val="in"/>
        <c:tickLblPos val="nextTo"/>
        <c:spPr>
          <a:noFill/>
          <a:ln w="15875" cap="flat" cmpd="sng" algn="ctr">
            <a:solidFill>
              <a:srgbClr val="FF00F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FF00FF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923136"/>
        <c:crosses val="max"/>
        <c:crossBetween val="midCat"/>
      </c:valAx>
      <c:valAx>
        <c:axId val="2392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23552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第３波</a:t>
            </a:r>
            <a:r>
              <a:rPr lang="ja-JP" altLang="en-US" sz="900"/>
              <a:t>（～</a:t>
            </a:r>
            <a:r>
              <a:rPr lang="en-US" altLang="ja-JP" sz="900"/>
              <a:t>2/3</a:t>
            </a:r>
            <a:r>
              <a:rPr lang="ja-JP" altLang="en-US" sz="900"/>
              <a:t>）</a:t>
            </a:r>
            <a:r>
              <a:rPr lang="ja-JP" altLang="en-US" sz="1400"/>
              <a:t>に、</a:t>
            </a:r>
            <a:r>
              <a:rPr lang="en-US" altLang="ja-JP" sz="1400"/>
              <a:t>12</a:t>
            </a:r>
            <a:r>
              <a:rPr lang="ja-JP" altLang="en-US" sz="1400"/>
              <a:t>月抗体検査調査を適用</a:t>
            </a:r>
          </a:p>
        </c:rich>
      </c:tx>
      <c:layout>
        <c:manualLayout>
          <c:xMode val="edge"/>
          <c:yMode val="edge"/>
          <c:x val="0.19650155337725642"/>
          <c:y val="2.1289537712895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236537397111079"/>
          <c:y val="8.3198028622334622E-2"/>
          <c:w val="0.60260235327726897"/>
          <c:h val="0.80626376994846449"/>
        </c:manualLayout>
      </c:layout>
      <c:scatterChart>
        <c:scatterStyle val="lineMarker"/>
        <c:varyColors val="0"/>
        <c:ser>
          <c:idx val="1"/>
          <c:order val="0"/>
          <c:tx>
            <c:strRef>
              <c:f>西元統計!$D$5</c:f>
              <c:strCache>
                <c:ptCount val="1"/>
                <c:pt idx="0">
                  <c:v>公表感染者数　Nx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西元統計!$G$2:$M$2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西元統計!$G$29:$M$29</c:f>
              <c:numCache>
                <c:formatCode>#,##0_ </c:formatCode>
                <c:ptCount val="7"/>
                <c:pt idx="0">
                  <c:v>67976</c:v>
                </c:pt>
                <c:pt idx="1">
                  <c:v>47598</c:v>
                </c:pt>
                <c:pt idx="2">
                  <c:v>47400</c:v>
                </c:pt>
                <c:pt idx="3">
                  <c:v>44130</c:v>
                </c:pt>
                <c:pt idx="4">
                  <c:v>28856</c:v>
                </c:pt>
                <c:pt idx="5">
                  <c:v>25806</c:v>
                </c:pt>
                <c:pt idx="6">
                  <c:v>26527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11-4470-A1B4-C6877DB5F8E1}"/>
            </c:ext>
          </c:extLst>
        </c:ser>
        <c:ser>
          <c:idx val="3"/>
          <c:order val="1"/>
          <c:tx>
            <c:v>０年代実績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西元統計!$E$2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西元統計!$E$29</c:f>
              <c:numCache>
                <c:formatCode>#,##0_ </c:formatCode>
                <c:ptCount val="1"/>
                <c:pt idx="0">
                  <c:v>9437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11-4470-A1B4-C6877DB5F8E1}"/>
            </c:ext>
          </c:extLst>
        </c:ser>
        <c:ser>
          <c:idx val="4"/>
          <c:order val="2"/>
          <c:tx>
            <c:v>10年代実績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西元統計!$F$2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西元統計!$F$29</c:f>
              <c:numCache>
                <c:formatCode>#,##0_ </c:formatCode>
                <c:ptCount val="1"/>
                <c:pt idx="0">
                  <c:v>22887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11-4470-A1B4-C6877DB5F8E1}"/>
            </c:ext>
          </c:extLst>
        </c:ser>
        <c:ser>
          <c:idx val="5"/>
          <c:order val="3"/>
          <c:tx>
            <c:strRef>
              <c:f>西元統計!$D$3</c:f>
              <c:strCache>
                <c:ptCount val="1"/>
                <c:pt idx="0">
                  <c:v>人口構成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西元統計!$E$3:$M$3</c:f>
              <c:numCache>
                <c:formatCode>#,##0_ </c:formatCode>
                <c:ptCount val="9"/>
                <c:pt idx="0">
                  <c:v>9670000</c:v>
                </c:pt>
                <c:pt idx="1">
                  <c:v>11020000</c:v>
                </c:pt>
                <c:pt idx="2">
                  <c:v>12710000</c:v>
                </c:pt>
                <c:pt idx="3">
                  <c:v>13960000</c:v>
                </c:pt>
                <c:pt idx="4">
                  <c:v>18180000</c:v>
                </c:pt>
                <c:pt idx="5">
                  <c:v>16620000</c:v>
                </c:pt>
                <c:pt idx="6">
                  <c:v>15630000</c:v>
                </c:pt>
                <c:pt idx="7">
                  <c:v>16350000</c:v>
                </c:pt>
                <c:pt idx="8">
                  <c:v>11660000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11-4470-A1B4-C6877DB5F8E1}"/>
            </c:ext>
          </c:extLst>
        </c:ser>
        <c:ser>
          <c:idx val="0"/>
          <c:order val="4"/>
          <c:tx>
            <c:strRef>
              <c:f>西元統計!$D$7</c:f>
              <c:strCache>
                <c:ptCount val="1"/>
                <c:pt idx="0">
                  <c:v>公表死者数　Mx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西元統計!$E$31:$M$31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35</c:v>
                </c:pt>
                <c:pt idx="5">
                  <c:v>107</c:v>
                </c:pt>
                <c:pt idx="6">
                  <c:v>336</c:v>
                </c:pt>
                <c:pt idx="7">
                  <c:v>1071</c:v>
                </c:pt>
                <c:pt idx="8">
                  <c:v>3076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11-4470-A1B4-C6877DB5F8E1}"/>
            </c:ext>
          </c:extLst>
        </c:ser>
        <c:ser>
          <c:idx val="6"/>
          <c:order val="6"/>
          <c:tx>
            <c:strRef>
              <c:f>西元統計!$D$44</c:f>
              <c:strCache>
                <c:ptCount val="1"/>
                <c:pt idx="0">
                  <c:v>真の感染者数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西元統計!$F$59:$M$59</c:f>
                <c:numCache>
                  <c:formatCode>General</c:formatCode>
                  <c:ptCount val="8"/>
                  <c:pt idx="0">
                    <c:v>35958.459857652102</c:v>
                  </c:pt>
                  <c:pt idx="1">
                    <c:v>31994.119151988511</c:v>
                  </c:pt>
                  <c:pt idx="2">
                    <c:v>28466.838245126062</c:v>
                  </c:pt>
                  <c:pt idx="3">
                    <c:v>25328.432260458223</c:v>
                  </c:pt>
                  <c:pt idx="4">
                    <c:v>22536.028597501878</c:v>
                  </c:pt>
                  <c:pt idx="5">
                    <c:v>20051.481265198323</c:v>
                  </c:pt>
                  <c:pt idx="6">
                    <c:v>17840.849783673406</c:v>
                  </c:pt>
                  <c:pt idx="7">
                    <c:v>15873.935535926666</c:v>
                  </c:pt>
                </c:numCache>
              </c:numRef>
            </c:plus>
            <c:minus>
              <c:numRef>
                <c:f>西元統計!$F$60:$M$60</c:f>
                <c:numCache>
                  <c:formatCode>General</c:formatCode>
                  <c:ptCount val="8"/>
                  <c:pt idx="0">
                    <c:v>32107.815938466654</c:v>
                  </c:pt>
                  <c:pt idx="1">
                    <c:v>28568.000212245261</c:v>
                  </c:pt>
                  <c:pt idx="2">
                    <c:v>25418.441344342122</c:v>
                  </c:pt>
                  <c:pt idx="3">
                    <c:v>22616.114378871338</c:v>
                  </c:pt>
                  <c:pt idx="4">
                    <c:v>20122.737766218033</c:v>
                  </c:pt>
                  <c:pt idx="5">
                    <c:v>17904.250412982998</c:v>
                  </c:pt>
                  <c:pt idx="6">
                    <c:v>15930.34638601513</c:v>
                  </c:pt>
                  <c:pt idx="7">
                    <c:v>14174.060914295724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西元統計!$F$2:$M$2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西元統計!$F$58:$M$58</c:f>
              <c:numCache>
                <c:formatCode>#,##0_ </c:formatCode>
                <c:ptCount val="8"/>
                <c:pt idx="0">
                  <c:v>103116.31571990822</c:v>
                </c:pt>
                <c:pt idx="1">
                  <c:v>91747.969871817098</c:v>
                </c:pt>
                <c:pt idx="2">
                  <c:v>81632.959021389048</c:v>
                </c:pt>
                <c:pt idx="3">
                  <c:v>72633.105755888566</c:v>
                </c:pt>
                <c:pt idx="4">
                  <c:v>64625.466416864998</c:v>
                </c:pt>
                <c:pt idx="5">
                  <c:v>57500.65161241922</c:v>
                </c:pt>
                <c:pt idx="6">
                  <c:v>51161.331889280882</c:v>
                </c:pt>
                <c:pt idx="7">
                  <c:v>45520.908151235904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C11-4470-A1B4-C6877DB5F8E1}"/>
            </c:ext>
          </c:extLst>
        </c:ser>
        <c:ser>
          <c:idx val="8"/>
          <c:order val="8"/>
          <c:tx>
            <c:v>第２波死亡者数</c:v>
          </c:tx>
          <c:spPr>
            <a:ln w="127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西元統計!$G$2:$M$2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西元統計!$G$15:$M$15</c:f>
              <c:numCache>
                <c:formatCode>#,##0_ </c:formatCode>
                <c:ptCount val="7"/>
                <c:pt idx="0">
                  <c:v>1.0387387907107921</c:v>
                </c:pt>
                <c:pt idx="1">
                  <c:v>2.108992429923914</c:v>
                </c:pt>
                <c:pt idx="2">
                  <c:v>4.312529405354816</c:v>
                </c:pt>
                <c:pt idx="3">
                  <c:v>19.956640963021357</c:v>
                </c:pt>
                <c:pt idx="4">
                  <c:v>62.938866988442953</c:v>
                </c:pt>
                <c:pt idx="5">
                  <c:v>163.77656801851168</c:v>
                </c:pt>
                <c:pt idx="6">
                  <c:v>416.86766340403426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C11-4470-A1B4-C6877DB5F8E1}"/>
            </c:ext>
          </c:extLst>
        </c:ser>
        <c:ser>
          <c:idx val="9"/>
          <c:order val="9"/>
          <c:tx>
            <c:v>第１波死亡者数</c:v>
          </c:tx>
          <c:spPr>
            <a:ln w="127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西元統計!$G$2:$M$2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西元統計!$G$7:$M$7</c:f>
              <c:numCache>
                <c:formatCode>#,##0_ </c:formatCode>
                <c:ptCount val="7"/>
                <c:pt idx="0">
                  <c:v>1.0072239422084623</c:v>
                </c:pt>
                <c:pt idx="1">
                  <c:v>4.0288957688338494</c:v>
                </c:pt>
                <c:pt idx="2">
                  <c:v>14.101135190918473</c:v>
                </c:pt>
                <c:pt idx="3">
                  <c:v>33.238390092879257</c:v>
                </c:pt>
                <c:pt idx="4">
                  <c:v>99.715170278637771</c:v>
                </c:pt>
                <c:pt idx="5">
                  <c:v>267.92156862745099</c:v>
                </c:pt>
                <c:pt idx="6">
                  <c:v>555.98761609907126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C11-4470-A1B4-C6877DB5F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06399"/>
        <c:axId val="409360751"/>
      </c:scatterChart>
      <c:scatterChart>
        <c:scatterStyle val="lineMarker"/>
        <c:varyColors val="0"/>
        <c:ser>
          <c:idx val="2"/>
          <c:order val="5"/>
          <c:tx>
            <c:strRef>
              <c:f>西元統計!$D$10</c:f>
              <c:strCache>
                <c:ptCount val="1"/>
                <c:pt idx="0">
                  <c:v>公表致死率　[％]</c:v>
                </c:pt>
              </c:strCache>
            </c:strRef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12700">
                <a:solidFill>
                  <a:srgbClr val="FF00FF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西元統計!$E$34:$M$34</c:f>
              <c:numCache>
                <c:formatCode>0.000%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1.4711074496881253E-5</c:v>
                </c:pt>
                <c:pt idx="3">
                  <c:v>1.6807428883566536E-4</c:v>
                </c:pt>
                <c:pt idx="4" formatCode="0.00%">
                  <c:v>7.383966244725738E-4</c:v>
                </c:pt>
                <c:pt idx="5" formatCode="0.00%">
                  <c:v>2.4246544300929075E-3</c:v>
                </c:pt>
                <c:pt idx="6" formatCode="0.0%">
                  <c:v>1.1644025505960632E-2</c:v>
                </c:pt>
                <c:pt idx="7" formatCode="0.0%">
                  <c:v>4.1501976284584984E-2</c:v>
                </c:pt>
                <c:pt idx="8" formatCode="0.0%">
                  <c:v>0.11595732649753082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C11-4470-A1B4-C6877DB5F8E1}"/>
            </c:ext>
          </c:extLst>
        </c:ser>
        <c:ser>
          <c:idx val="7"/>
          <c:order val="7"/>
          <c:tx>
            <c:strRef>
              <c:f>西元統計!$D$48</c:f>
              <c:strCache>
                <c:ptCount val="1"/>
                <c:pt idx="0">
                  <c:v>真の致死率</c:v>
                </c:pt>
              </c:strCache>
            </c:strRef>
          </c:tx>
          <c:spPr>
            <a:ln w="19050" cap="rnd">
              <a:solidFill>
                <a:srgbClr val="FF66FF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2700">
                <a:solidFill>
                  <a:srgbClr val="FF66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西元統計!$F$63:$M$63</c:f>
                <c:numCache>
                  <c:formatCode>General</c:formatCode>
                  <c:ptCount val="8"/>
                  <c:pt idx="0">
                    <c:v>5.1096452634535333E-6</c:v>
                  </c:pt>
                  <c:pt idx="1">
                    <c:v>1.7697714787582076E-5</c:v>
                  </c:pt>
                  <c:pt idx="2">
                    <c:v>6.1297622937312728E-5</c:v>
                  </c:pt>
                  <c:pt idx="3">
                    <c:v>2.123098164290351E-4</c:v>
                  </c:pt>
                  <c:pt idx="4">
                    <c:v>7.353540968175541E-4</c:v>
                  </c:pt>
                  <c:pt idx="5">
                    <c:v>2.5469648874530751E-3</c:v>
                  </c:pt>
                  <c:pt idx="6">
                    <c:v>8.8216413915326707E-3</c:v>
                  </c:pt>
                  <c:pt idx="7">
                    <c:v>3.0554546403120067E-2</c:v>
                  </c:pt>
                </c:numCache>
              </c:numRef>
            </c:plus>
            <c:minus>
              <c:numRef>
                <c:f>西元統計!$F$64:$M$64</c:f>
                <c:numCache>
                  <c:formatCode>General</c:formatCode>
                  <c:ptCount val="8"/>
                  <c:pt idx="0">
                    <c:v>2.9217498960515674E-6</c:v>
                  </c:pt>
                  <c:pt idx="1">
                    <c:v>1.0119742893074996E-5</c:v>
                  </c:pt>
                  <c:pt idx="2">
                    <c:v>3.5050637414358009E-5</c:v>
                  </c:pt>
                  <c:pt idx="3">
                    <c:v>1.2140102729225437E-4</c:v>
                  </c:pt>
                  <c:pt idx="4">
                    <c:v>4.2048334965735551E-4</c:v>
                  </c:pt>
                  <c:pt idx="5">
                    <c:v>1.4563818056781009E-3</c:v>
                  </c:pt>
                  <c:pt idx="6">
                    <c:v>5.0443090449089397E-3</c:v>
                  </c:pt>
                  <c:pt idx="7">
                    <c:v>1.747141693294002E-2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66FF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西元統計!$F$2:$M$2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西元統計!$F$62:$M$62</c:f>
              <c:numCache>
                <c:formatCode>0.000%</c:formatCode>
                <c:ptCount val="8"/>
                <c:pt idx="0">
                  <c:v>1.1300309098212414E-5</c:v>
                </c:pt>
                <c:pt idx="1">
                  <c:v>3.9139634381685433E-5</c:v>
                </c:pt>
                <c:pt idx="2">
                  <c:v>1.3556363513758589E-4</c:v>
                </c:pt>
                <c:pt idx="3" formatCode="0.00%">
                  <c:v>4.6953681254406133E-4</c:v>
                </c:pt>
                <c:pt idx="4" formatCode="0.00%">
                  <c:v>1.6262828752731757E-3</c:v>
                </c:pt>
                <c:pt idx="5" formatCode="0.00%">
                  <c:v>5.6327766423183252E-3</c:v>
                </c:pt>
                <c:pt idx="6" formatCode="0.0%">
                  <c:v>1.9509627251604288E-2</c:v>
                </c:pt>
                <c:pt idx="7" formatCode="0.0%">
                  <c:v>6.7573344314232134E-2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C11-4470-A1B4-C6877DB5F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23136"/>
        <c:axId val="23923552"/>
      </c:scatterChart>
      <c:valAx>
        <c:axId val="408306399"/>
        <c:scaling>
          <c:orientation val="minMax"/>
          <c:max val="8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 b="1"/>
                  <a:t>歳代</a:t>
                </a:r>
              </a:p>
            </c:rich>
          </c:tx>
          <c:layout>
            <c:manualLayout>
              <c:xMode val="edge"/>
              <c:yMode val="edge"/>
              <c:x val="0.53179758780152486"/>
              <c:y val="0.943415330382972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360751"/>
        <c:crossesAt val="0.1"/>
        <c:crossBetween val="midCat"/>
        <c:majorUnit val="10"/>
      </c:valAx>
      <c:valAx>
        <c:axId val="409360751"/>
        <c:scaling>
          <c:logBase val="10"/>
          <c:orientation val="minMax"/>
          <c:max val="3000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="1"/>
                  <a:t>第３波の　死者累計、</a:t>
                </a:r>
                <a:r>
                  <a:rPr lang="ja-JP" altLang="en-US" sz="1200" b="1">
                    <a:solidFill>
                      <a:srgbClr val="FF9933"/>
                    </a:solidFill>
                  </a:rPr>
                  <a:t>感染者累計</a:t>
                </a:r>
                <a:endParaRPr lang="ja-JP" altLang="en-US" sz="1200" b="1">
                  <a:solidFill>
                    <a:srgbClr val="00B05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566705947470851E-2"/>
              <c:y val="0.30247883020096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306399"/>
        <c:crosses val="autoZero"/>
        <c:crossBetween val="midCat"/>
      </c:valAx>
      <c:valAx>
        <c:axId val="23923552"/>
        <c:scaling>
          <c:logBase val="10"/>
          <c:orientation val="minMax"/>
          <c:max val="30"/>
          <c:min val="1.0000000000000004E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 b="1">
                    <a:solidFill>
                      <a:srgbClr val="FF00FF"/>
                    </a:solidFill>
                  </a:rPr>
                  <a:t>年代別致死率［％］</a:t>
                </a:r>
                <a:endParaRPr lang="en-US" altLang="ja-JP" sz="1100" b="1" baseline="0">
                  <a:solidFill>
                    <a:srgbClr val="FF00FF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050386558823007"/>
              <c:y val="0.37380237369963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%" sourceLinked="0"/>
        <c:majorTickMark val="in"/>
        <c:minorTickMark val="in"/>
        <c:tickLblPos val="nextTo"/>
        <c:spPr>
          <a:noFill/>
          <a:ln w="15875" cap="flat" cmpd="sng" algn="ctr">
            <a:solidFill>
              <a:srgbClr val="FF00F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FF00FF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923136"/>
        <c:crosses val="max"/>
        <c:crossBetween val="midCat"/>
      </c:valAx>
      <c:valAx>
        <c:axId val="2392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23552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第</a:t>
            </a:r>
            <a:r>
              <a:rPr lang="en-US" altLang="ja-JP" sz="1400"/>
              <a:t>1</a:t>
            </a:r>
            <a:r>
              <a:rPr lang="ja-JP" altLang="en-US" sz="1400"/>
              <a:t>波＋第</a:t>
            </a:r>
            <a:r>
              <a:rPr lang="en-US" altLang="ja-JP" sz="1400"/>
              <a:t>2</a:t>
            </a:r>
            <a:r>
              <a:rPr lang="ja-JP" altLang="en-US" sz="1400"/>
              <a:t>波＋第３波</a:t>
            </a:r>
            <a:r>
              <a:rPr lang="ja-JP" altLang="en-US" sz="900"/>
              <a:t>（～</a:t>
            </a:r>
            <a:r>
              <a:rPr lang="en-US" altLang="ja-JP" sz="900"/>
              <a:t>2/3</a:t>
            </a:r>
            <a:r>
              <a:rPr lang="ja-JP" altLang="en-US" sz="900"/>
              <a:t>）</a:t>
            </a:r>
            <a:r>
              <a:rPr lang="ja-JP" altLang="en-US" sz="1400"/>
              <a:t>に抗体検査適用</a:t>
            </a:r>
            <a:endParaRPr lang="en-US" altLang="ja-JP" sz="1400"/>
          </a:p>
        </c:rich>
      </c:tx>
      <c:layout>
        <c:manualLayout>
          <c:xMode val="edge"/>
          <c:yMode val="edge"/>
          <c:x val="0.15398454657453534"/>
          <c:y val="2.1289537712895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236537397111079"/>
          <c:y val="8.3198028622334622E-2"/>
          <c:w val="0.60260235327726897"/>
          <c:h val="0.80626376994846449"/>
        </c:manualLayout>
      </c:layout>
      <c:scatterChart>
        <c:scatterStyle val="lineMarker"/>
        <c:varyColors val="0"/>
        <c:ser>
          <c:idx val="1"/>
          <c:order val="0"/>
          <c:tx>
            <c:strRef>
              <c:f>西元統計!$D$5</c:f>
              <c:strCache>
                <c:ptCount val="1"/>
                <c:pt idx="0">
                  <c:v>公表感染者数　Nx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西元統計!$G$2:$M$2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西元統計!$G$71:$M$71</c:f>
              <c:numCache>
                <c:formatCode>#,##0_ </c:formatCode>
                <c:ptCount val="7"/>
                <c:pt idx="0">
                  <c:v>90503.239462578815</c:v>
                </c:pt>
                <c:pt idx="1">
                  <c:v>61546.733005389469</c:v>
                </c:pt>
                <c:pt idx="2">
                  <c:v>58639.677343908887</c:v>
                </c:pt>
                <c:pt idx="3">
                  <c:v>54075.769600366075</c:v>
                </c:pt>
                <c:pt idx="4">
                  <c:v>35056.568919056335</c:v>
                </c:pt>
                <c:pt idx="5">
                  <c:v>31072.306398718731</c:v>
                </c:pt>
                <c:pt idx="6">
                  <c:v>31538.60014998983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05-4771-A7B0-4F411AD069EA}"/>
            </c:ext>
          </c:extLst>
        </c:ser>
        <c:ser>
          <c:idx val="3"/>
          <c:order val="1"/>
          <c:tx>
            <c:v>０年代実績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西元統計!$E$2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西元統計!$E$71</c:f>
              <c:numCache>
                <c:formatCode>#,##0_ </c:formatCode>
                <c:ptCount val="1"/>
                <c:pt idx="0">
                  <c:v>11375.823965324384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05-4771-A7B0-4F411AD069EA}"/>
            </c:ext>
          </c:extLst>
        </c:ser>
        <c:ser>
          <c:idx val="4"/>
          <c:order val="2"/>
          <c:tx>
            <c:v>10年代実績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西元統計!$F$2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西元統計!$F$71</c:f>
              <c:numCache>
                <c:formatCode>#,##0_ </c:formatCode>
                <c:ptCount val="1"/>
                <c:pt idx="0">
                  <c:v>26961.281154667478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05-4771-A7B0-4F411AD069EA}"/>
            </c:ext>
          </c:extLst>
        </c:ser>
        <c:ser>
          <c:idx val="5"/>
          <c:order val="3"/>
          <c:tx>
            <c:strRef>
              <c:f>西元統計!$D$3</c:f>
              <c:strCache>
                <c:ptCount val="1"/>
                <c:pt idx="0">
                  <c:v>人口構成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西元統計!$E$3:$M$3</c:f>
              <c:numCache>
                <c:formatCode>#,##0_ </c:formatCode>
                <c:ptCount val="9"/>
                <c:pt idx="0">
                  <c:v>9670000</c:v>
                </c:pt>
                <c:pt idx="1">
                  <c:v>11020000</c:v>
                </c:pt>
                <c:pt idx="2">
                  <c:v>12710000</c:v>
                </c:pt>
                <c:pt idx="3">
                  <c:v>13960000</c:v>
                </c:pt>
                <c:pt idx="4">
                  <c:v>18180000</c:v>
                </c:pt>
                <c:pt idx="5">
                  <c:v>16620000</c:v>
                </c:pt>
                <c:pt idx="6">
                  <c:v>15630000</c:v>
                </c:pt>
                <c:pt idx="7">
                  <c:v>16350000</c:v>
                </c:pt>
                <c:pt idx="8">
                  <c:v>11660000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05-4771-A7B0-4F411AD069EA}"/>
            </c:ext>
          </c:extLst>
        </c:ser>
        <c:ser>
          <c:idx val="0"/>
          <c:order val="4"/>
          <c:tx>
            <c:strRef>
              <c:f>西元統計!$D$7</c:f>
              <c:strCache>
                <c:ptCount val="1"/>
                <c:pt idx="0">
                  <c:v>公表死者数　Mx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2"/>
              <c:spPr>
                <a:solidFill>
                  <a:schemeClr val="tx1">
                    <a:lumMod val="50000"/>
                    <a:lumOff val="50000"/>
                  </a:schemeClr>
                </a:solidFill>
                <a:ln w="12700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2225" cap="rnd">
                <a:solidFill>
                  <a:schemeClr val="bg1">
                    <a:lumMod val="6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05-4771-A7B0-4F411AD069EA}"/>
              </c:ext>
            </c:extLst>
          </c:dPt>
          <c:dPt>
            <c:idx val="1"/>
            <c:marker>
              <c:symbol val="circle"/>
              <c:size val="2"/>
              <c:spPr>
                <a:solidFill>
                  <a:schemeClr val="tx1">
                    <a:lumMod val="50000"/>
                    <a:lumOff val="50000"/>
                  </a:schemeClr>
                </a:solidFill>
                <a:ln w="12700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2225" cap="rnd">
                <a:solidFill>
                  <a:schemeClr val="bg1">
                    <a:lumMod val="6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05-4771-A7B0-4F411AD069EA}"/>
              </c:ext>
            </c:extLst>
          </c:dPt>
          <c:dPt>
            <c:idx val="2"/>
            <c:marker>
              <c:symbol val="circle"/>
              <c:size val="2"/>
              <c:spPr>
                <a:solidFill>
                  <a:schemeClr val="tx1">
                    <a:lumMod val="50000"/>
                    <a:lumOff val="50000"/>
                  </a:schemeClr>
                </a:solidFill>
                <a:ln w="12700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2225" cap="rnd">
                <a:solidFill>
                  <a:schemeClr val="bg1">
                    <a:lumMod val="6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05-4771-A7B0-4F411AD069EA}"/>
              </c:ext>
            </c:extLst>
          </c:dPt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西元統計!$E$85:$M$85</c:f>
              <c:numCache>
                <c:formatCode>#,##0_ </c:formatCode>
                <c:ptCount val="9"/>
                <c:pt idx="0">
                  <c:v>0.73436837060780857</c:v>
                </c:pt>
                <c:pt idx="1">
                  <c:v>2.1219827562440514</c:v>
                </c:pt>
                <c:pt idx="2">
                  <c:v>6.161186543560091</c:v>
                </c:pt>
                <c:pt idx="3">
                  <c:v>17.973441264483867</c:v>
                </c:pt>
                <c:pt idx="4">
                  <c:v>52.671498179982521</c:v>
                </c:pt>
                <c:pt idx="5">
                  <c:v>155.03028521585045</c:v>
                </c:pt>
                <c:pt idx="6">
                  <c:v>458.2062861561227</c:v>
                </c:pt>
                <c:pt idx="7">
                  <c:v>1359.5882944759614</c:v>
                </c:pt>
                <c:pt idx="8">
                  <c:v>4049.0000000678765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B05-4771-A7B0-4F411AD069EA}"/>
            </c:ext>
          </c:extLst>
        </c:ser>
        <c:ser>
          <c:idx val="6"/>
          <c:order val="6"/>
          <c:tx>
            <c:strRef>
              <c:f>西元統計!$D$44</c:f>
              <c:strCache>
                <c:ptCount val="1"/>
                <c:pt idx="0">
                  <c:v>真の感染者数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西元統計!$F$82:$M$82</c:f>
                <c:numCache>
                  <c:formatCode>General</c:formatCode>
                  <c:ptCount val="8"/>
                  <c:pt idx="0">
                    <c:v>100488.43824469863</c:v>
                  </c:pt>
                  <c:pt idx="1">
                    <c:v>78612.416480436004</c:v>
                  </c:pt>
                  <c:pt idx="2">
                    <c:v>61888.622544245271</c:v>
                  </c:pt>
                  <c:pt idx="3">
                    <c:v>49094.676229627701</c:v>
                  </c:pt>
                  <c:pt idx="4">
                    <c:v>39293.153279087441</c:v>
                  </c:pt>
                  <c:pt idx="5">
                    <c:v>31765.126029069277</c:v>
                  </c:pt>
                  <c:pt idx="6">
                    <c:v>25959.725343889222</c:v>
                  </c:pt>
                  <c:pt idx="7">
                    <c:v>21455.870847902344</c:v>
                  </c:pt>
                </c:numCache>
              </c:numRef>
            </c:plus>
            <c:minus>
              <c:numRef>
                <c:f>西元統計!$F$83:$M$83</c:f>
                <c:numCache>
                  <c:formatCode>General</c:formatCode>
                  <c:ptCount val="8"/>
                  <c:pt idx="0">
                    <c:v>46454.88482217455</c:v>
                  </c:pt>
                  <c:pt idx="1">
                    <c:v>38467.902508282052</c:v>
                  </c:pt>
                  <c:pt idx="2">
                    <c:v>32202.87372691683</c:v>
                  </c:pt>
                  <c:pt idx="3">
                    <c:v>27237.48424744454</c:v>
                  </c:pt>
                  <c:pt idx="4">
                    <c:v>23254.585195238549</c:v>
                  </c:pt>
                  <c:pt idx="5">
                    <c:v>20017.775208111419</c:v>
                  </c:pt>
                  <c:pt idx="6">
                    <c:v>17351.938994056611</c:v>
                  </c:pt>
                  <c:pt idx="7">
                    <c:v>15127.846461251826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西元統計!$F$2:$M$2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西元統計!$F$81:$M$81</c:f>
              <c:numCache>
                <c:formatCode>#,##0_ </c:formatCode>
                <c:ptCount val="8"/>
                <c:pt idx="0">
                  <c:v>182780.02455140621</c:v>
                </c:pt>
                <c:pt idx="1">
                  <c:v>153590.53978437663</c:v>
                </c:pt>
                <c:pt idx="2">
                  <c:v>129657.47818384733</c:v>
                </c:pt>
                <c:pt idx="3">
                  <c:v>109939.9158784938</c:v>
                </c:pt>
                <c:pt idx="4">
                  <c:v>93616.507621862751</c:v>
                </c:pt>
                <c:pt idx="5">
                  <c:v>80037.38807655187</c:v>
                </c:pt>
                <c:pt idx="6">
                  <c:v>68686.83792801763</c:v>
                </c:pt>
                <c:pt idx="7">
                  <c:v>59154.275685358873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B05-4771-A7B0-4F411AD06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06399"/>
        <c:axId val="409360751"/>
      </c:scatterChart>
      <c:scatterChart>
        <c:scatterStyle val="lineMarker"/>
        <c:varyColors val="0"/>
        <c:ser>
          <c:idx val="2"/>
          <c:order val="5"/>
          <c:tx>
            <c:strRef>
              <c:f>西元統計!$D$10</c:f>
              <c:strCache>
                <c:ptCount val="1"/>
                <c:pt idx="0">
                  <c:v>公表致死率　[％]</c:v>
                </c:pt>
              </c:strCache>
            </c:strRef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12700">
                <a:solidFill>
                  <a:srgbClr val="FF00FF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西元統計!$E$86:$M$86</c:f>
              <c:numCache>
                <c:formatCode>0.000%</c:formatCode>
                <c:ptCount val="9"/>
                <c:pt idx="0">
                  <c:v>6.4555180604613724E-5</c:v>
                </c:pt>
                <c:pt idx="1">
                  <c:v>7.8704819109706817E-5</c:v>
                </c:pt>
                <c:pt idx="2">
                  <c:v>6.8076972494532769E-5</c:v>
                </c:pt>
                <c:pt idx="3">
                  <c:v>2.9202916851671048E-4</c:v>
                </c:pt>
                <c:pt idx="4" formatCode="0.00%">
                  <c:v>8.9822285124585013E-4</c:v>
                </c:pt>
                <c:pt idx="5" formatCode="0.00%">
                  <c:v>2.8669085315209449E-3</c:v>
                </c:pt>
                <c:pt idx="6" formatCode="0.0%">
                  <c:v>1.3070482944697055E-2</c:v>
                </c:pt>
                <c:pt idx="7" formatCode="0%">
                  <c:v>4.3755628469601605E-2</c:v>
                </c:pt>
                <c:pt idx="8" formatCode="0%">
                  <c:v>0.12838236259097829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B05-4771-A7B0-4F411AD069EA}"/>
            </c:ext>
          </c:extLst>
        </c:ser>
        <c:ser>
          <c:idx val="7"/>
          <c:order val="7"/>
          <c:tx>
            <c:strRef>
              <c:f>西元統計!$D$48</c:f>
              <c:strCache>
                <c:ptCount val="1"/>
                <c:pt idx="0">
                  <c:v>真の致死率</c:v>
                </c:pt>
              </c:strCache>
            </c:strRef>
          </c:tx>
          <c:spPr>
            <a:ln w="19050" cap="rnd">
              <a:solidFill>
                <a:srgbClr val="FF99FF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2700">
                <a:solidFill>
                  <a:srgbClr val="FF66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西元統計!$F$88:$M$88</c:f>
                <c:numCache>
                  <c:formatCode>General</c:formatCode>
                  <c:ptCount val="8"/>
                  <c:pt idx="0">
                    <c:v>1.0685503076782306E-5</c:v>
                  </c:pt>
                  <c:pt idx="1">
                    <c:v>2.1561126572766766E-5</c:v>
                  </c:pt>
                  <c:pt idx="2">
                    <c:v>4.3502403794418879E-5</c:v>
                  </c:pt>
                  <c:pt idx="3">
                    <c:v>8.7754532481423768E-5</c:v>
                  </c:pt>
                  <c:pt idx="4">
                    <c:v>1.769581528291042E-4</c:v>
                  </c:pt>
                  <c:pt idx="5">
                    <c:v>3.5664597875552525E-4</c:v>
                  </c:pt>
                  <c:pt idx="6">
                    <c:v>7.1827540728878277E-4</c:v>
                  </c:pt>
                  <c:pt idx="7">
                    <c:v>1.4453080615818685E-3</c:v>
                  </c:pt>
                </c:numCache>
              </c:numRef>
            </c:plus>
            <c:minus>
              <c:numRef>
                <c:f>西元統計!$F$89:$M$89</c:f>
                <c:numCache>
                  <c:formatCode>General</c:formatCode>
                  <c:ptCount val="8"/>
                  <c:pt idx="0">
                    <c:v>5.1424810430379956E-6</c:v>
                  </c:pt>
                  <c:pt idx="1">
                    <c:v>1.0689673351401401E-5</c:v>
                  </c:pt>
                  <c:pt idx="2">
                    <c:v>2.2133102885393208E-5</c:v>
                  </c:pt>
                  <c:pt idx="3">
                    <c:v>4.5634808922108826E-5</c:v>
                  </c:pt>
                  <c:pt idx="4">
                    <c:v>9.3681044234995278E-5</c:v>
                  </c:pt>
                  <c:pt idx="5">
                    <c:v>1.9146039556651112E-4</c:v>
                  </c:pt>
                  <c:pt idx="6">
                    <c:v>3.8958197915744009E-4</c:v>
                  </c:pt>
                  <c:pt idx="7">
                    <c:v>7.8937647203022843E-4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F66FF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西元統計!$F$2:$M$2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西元統計!$F$87:$M$87</c:f>
              <c:numCache>
                <c:formatCode>0.000%</c:formatCode>
                <c:ptCount val="8"/>
                <c:pt idx="0">
                  <c:v>1.1609489392793311E-5</c:v>
                </c:pt>
                <c:pt idx="1">
                  <c:v>4.011436220101632E-5</c:v>
                </c:pt>
                <c:pt idx="2">
                  <c:v>1.3862248067942904E-4</c:v>
                </c:pt>
                <c:pt idx="3">
                  <c:v>4.7909349174139217E-4</c:v>
                </c:pt>
                <c:pt idx="4" formatCode="0.00%">
                  <c:v>1.6560144055154373E-3</c:v>
                </c:pt>
                <c:pt idx="5" formatCode="0.00%">
                  <c:v>5.7249030380385557E-3</c:v>
                </c:pt>
                <c:pt idx="6" formatCode="0.0%">
                  <c:v>1.9794014915940395E-2</c:v>
                </c:pt>
                <c:pt idx="7" formatCode="0.0%">
                  <c:v>6.8448137571736581E-2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B05-4771-A7B0-4F411AD06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23136"/>
        <c:axId val="23923552"/>
      </c:scatterChart>
      <c:valAx>
        <c:axId val="408306399"/>
        <c:scaling>
          <c:orientation val="minMax"/>
          <c:max val="8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 b="1"/>
                  <a:t>歳代</a:t>
                </a:r>
              </a:p>
            </c:rich>
          </c:tx>
          <c:layout>
            <c:manualLayout>
              <c:xMode val="edge"/>
              <c:yMode val="edge"/>
              <c:x val="0.53179758780152486"/>
              <c:y val="0.943415330382972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360751"/>
        <c:crossesAt val="0.1"/>
        <c:crossBetween val="midCat"/>
        <c:majorUnit val="10"/>
      </c:valAx>
      <c:valAx>
        <c:axId val="409360751"/>
        <c:scaling>
          <c:logBase val="10"/>
          <c:orientation val="minMax"/>
          <c:max val="3000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="1"/>
                  <a:t>総・死者累計、</a:t>
                </a:r>
                <a:r>
                  <a:rPr lang="ja-JP" altLang="en-US" sz="1200" b="1">
                    <a:solidFill>
                      <a:srgbClr val="FF9933"/>
                    </a:solidFill>
                  </a:rPr>
                  <a:t>総・感染者累計</a:t>
                </a:r>
                <a:endParaRPr lang="ja-JP" altLang="en-US" sz="1200" b="1">
                  <a:solidFill>
                    <a:srgbClr val="00B05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566705947470851E-2"/>
              <c:y val="0.30247883020096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306399"/>
        <c:crosses val="autoZero"/>
        <c:crossBetween val="midCat"/>
      </c:valAx>
      <c:valAx>
        <c:axId val="23923552"/>
        <c:scaling>
          <c:logBase val="10"/>
          <c:orientation val="minMax"/>
          <c:max val="30"/>
          <c:min val="1.0000000000000004E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 b="1">
                    <a:solidFill>
                      <a:srgbClr val="FF00FF"/>
                    </a:solidFill>
                  </a:rPr>
                  <a:t>年代別致死率［％］</a:t>
                </a:r>
                <a:endParaRPr lang="en-US" altLang="ja-JP" sz="1100" b="1" baseline="0">
                  <a:solidFill>
                    <a:srgbClr val="FF00FF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050386558823007"/>
              <c:y val="0.37380237369963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%" sourceLinked="0"/>
        <c:majorTickMark val="in"/>
        <c:minorTickMark val="in"/>
        <c:tickLblPos val="nextTo"/>
        <c:spPr>
          <a:noFill/>
          <a:ln w="15875" cap="flat" cmpd="sng" algn="ctr">
            <a:solidFill>
              <a:srgbClr val="FF00F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FF00FF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923136"/>
        <c:crosses val="max"/>
        <c:crossBetween val="midCat"/>
      </c:valAx>
      <c:valAx>
        <c:axId val="2392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23552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8403324584426"/>
          <c:y val="3.3497980649097835E-2"/>
          <c:w val="0.63947624237028855"/>
          <c:h val="0.90911347105597051"/>
        </c:manualLayout>
      </c:layout>
      <c:scatterChart>
        <c:scatterStyle val="lineMarker"/>
        <c:varyColors val="0"/>
        <c:ser>
          <c:idx val="0"/>
          <c:order val="0"/>
          <c:tx>
            <c:v>第1波 公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西元統計!$E$7:$M$7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1.0072239422084623</c:v>
                </c:pt>
                <c:pt idx="3">
                  <c:v>4.0288957688338494</c:v>
                </c:pt>
                <c:pt idx="4">
                  <c:v>14.101135190918473</c:v>
                </c:pt>
                <c:pt idx="5">
                  <c:v>33.238390092879257</c:v>
                </c:pt>
                <c:pt idx="6">
                  <c:v>99.715170278637771</c:v>
                </c:pt>
                <c:pt idx="7">
                  <c:v>267.92156862745099</c:v>
                </c:pt>
                <c:pt idx="8">
                  <c:v>555.98761609907126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D7-41FE-A56D-1977E86C92D5}"/>
            </c:ext>
          </c:extLst>
        </c:ser>
        <c:ser>
          <c:idx val="1"/>
          <c:order val="1"/>
          <c:tx>
            <c:v>第1波 真</c:v>
          </c:tx>
          <c:spPr>
            <a:ln w="95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5"/>
              <c:spPr>
                <a:noFill/>
                <a:ln w="12700">
                  <a:solidFill>
                    <a:srgbClr val="0000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5D7-41FE-A56D-1977E86C92D5}"/>
              </c:ext>
            </c:extLst>
          </c:dPt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西元統計!$E$8:$M$8</c:f>
              <c:numCache>
                <c:formatCode>0.0_ </c:formatCode>
                <c:ptCount val="9"/>
                <c:pt idx="0" formatCode="0.00_ ">
                  <c:v>0.22920098066926894</c:v>
                </c:pt>
                <c:pt idx="1">
                  <c:v>0.60718881313091067</c:v>
                </c:pt>
                <c:pt idx="2">
                  <c:v>1.6085369866864461</c:v>
                </c:pt>
                <c:pt idx="3">
                  <c:v>4.2612630232705966</c:v>
                </c:pt>
                <c:pt idx="4" formatCode="0_ ">
                  <c:v>11.288744184178903</c:v>
                </c:pt>
                <c:pt idx="5" formatCode="0_ ">
                  <c:v>29.905627641361541</c:v>
                </c:pt>
                <c:pt idx="6" formatCode="0_ ">
                  <c:v>79.224628535491803</c:v>
                </c:pt>
                <c:pt idx="7" formatCode="0_ ">
                  <c:v>209.8782825044533</c:v>
                </c:pt>
                <c:pt idx="8" formatCode="0_ ">
                  <c:v>556.000000016228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D7-41FE-A56D-1977E86C92D5}"/>
            </c:ext>
          </c:extLst>
        </c:ser>
        <c:ser>
          <c:idx val="2"/>
          <c:order val="2"/>
          <c:tx>
            <c:v>第2波 公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西元統計!$E$15:$M$15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1.0387387907107921</c:v>
                </c:pt>
                <c:pt idx="3">
                  <c:v>2.108992429923914</c:v>
                </c:pt>
                <c:pt idx="4">
                  <c:v>4.312529405354816</c:v>
                </c:pt>
                <c:pt idx="5">
                  <c:v>19.956640963021357</c:v>
                </c:pt>
                <c:pt idx="6">
                  <c:v>62.938866988442953</c:v>
                </c:pt>
                <c:pt idx="7">
                  <c:v>163.77656801851168</c:v>
                </c:pt>
                <c:pt idx="8">
                  <c:v>416.86766340403426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D7-41FE-A56D-1977E86C92D5}"/>
            </c:ext>
          </c:extLst>
        </c:ser>
        <c:ser>
          <c:idx val="3"/>
          <c:order val="3"/>
          <c:tx>
            <c:v>第2波 真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5"/>
              <c:spPr>
                <a:noFill/>
                <a:ln w="12700">
                  <a:solidFill>
                    <a:srgbClr val="FF99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5D7-41FE-A56D-1977E86C92D5}"/>
              </c:ext>
            </c:extLst>
          </c:dPt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西元統計!$E$16:$M$16</c:f>
              <c:numCache>
                <c:formatCode>0.0_ </c:formatCode>
                <c:ptCount val="9"/>
                <c:pt idx="0" formatCode="0.00_ ">
                  <c:v>0.12705388144144866</c:v>
                </c:pt>
                <c:pt idx="1">
                  <c:v>0.34954770240931859</c:v>
                </c:pt>
                <c:pt idx="2">
                  <c:v>0.96166756082883309</c:v>
                </c:pt>
                <c:pt idx="3" formatCode="0_ ">
                  <c:v>2.6457175692361865</c:v>
                </c:pt>
                <c:pt idx="4" formatCode="0_ ">
                  <c:v>7.2788370340079922</c:v>
                </c:pt>
                <c:pt idx="5" formatCode="0_ ">
                  <c:v>20.025368234199647</c:v>
                </c:pt>
                <c:pt idx="6" formatCode="0_ ">
                  <c:v>55.093330300112328</c:v>
                </c:pt>
                <c:pt idx="7" formatCode="0_ ">
                  <c:v>151.57149711602224</c:v>
                </c:pt>
                <c:pt idx="8" formatCode="0_ ">
                  <c:v>417.00000005164873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5D7-41FE-A56D-1977E86C92D5}"/>
            </c:ext>
          </c:extLst>
        </c:ser>
        <c:ser>
          <c:idx val="4"/>
          <c:order val="4"/>
          <c:tx>
            <c:v>第3波 公 前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西元統計!$E$23:$M$23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0.1924672612225149</c:v>
                </c:pt>
                <c:pt idx="3">
                  <c:v>5.0542617719510838</c:v>
                </c:pt>
                <c:pt idx="4">
                  <c:v>17.40121530999502</c:v>
                </c:pt>
                <c:pt idx="5">
                  <c:v>55.368823659975206</c:v>
                </c:pt>
                <c:pt idx="6">
                  <c:v>165.27595687468849</c:v>
                </c:pt>
                <c:pt idx="7">
                  <c:v>507.32324589650949</c:v>
                </c:pt>
                <c:pt idx="8">
                  <c:v>1423.3840292256587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5D7-41FE-A56D-1977E86C92D5}"/>
            </c:ext>
          </c:extLst>
        </c:ser>
        <c:ser>
          <c:idx val="5"/>
          <c:order val="5"/>
          <c:tx>
            <c:v>第3波 真 前</c:v>
          </c:tx>
          <c:spPr>
            <a:ln w="127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5"/>
              <c:spPr>
                <a:noFill/>
                <a:ln w="127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F5D7-41FE-A56D-1977E86C92D5}"/>
              </c:ext>
            </c:extLst>
          </c:dPt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西元統計!$E$24:$M$24</c:f>
              <c:numCache>
                <c:formatCode>0.0_ </c:formatCode>
                <c:ptCount val="9"/>
                <c:pt idx="0" formatCode="0.00_ ">
                  <c:v>0.21165446090332365</c:v>
                </c:pt>
                <c:pt idx="1">
                  <c:v>0.63690492999445758</c:v>
                </c:pt>
                <c:pt idx="2">
                  <c:v>1.9165572420253927</c:v>
                </c:pt>
                <c:pt idx="3" formatCode="0_ ">
                  <c:v>5.76725267614421</c:v>
                </c:pt>
                <c:pt idx="4" formatCode="0_ ">
                  <c:v>17.35466215209026</c:v>
                </c:pt>
                <c:pt idx="5" formatCode="0_ ">
                  <c:v>52.223184126996799</c:v>
                </c:pt>
                <c:pt idx="6" formatCode="0_ ">
                  <c:v>157.14860574417625</c:v>
                </c:pt>
                <c:pt idx="7" formatCode="0_ ">
                  <c:v>472.88737177119202</c:v>
                </c:pt>
                <c:pt idx="8" formatCode="0_ ">
                  <c:v>1423.0000025880138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5D7-41FE-A56D-1977E86C92D5}"/>
            </c:ext>
          </c:extLst>
        </c:ser>
        <c:ser>
          <c:idx val="6"/>
          <c:order val="6"/>
          <c:tx>
            <c:v>第3波 公 現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990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rgbClr val="0099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F5D7-41FE-A56D-1977E86C92D5}"/>
              </c:ext>
            </c:extLst>
          </c:dPt>
          <c:dPt>
            <c:idx val="3"/>
            <c:marker>
              <c:symbol val="circle"/>
              <c:size val="5"/>
              <c:spPr>
                <a:noFill/>
                <a:ln w="9525">
                  <a:solidFill>
                    <a:srgbClr val="0099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F5D7-41FE-A56D-1977E86C92D5}"/>
              </c:ext>
            </c:extLst>
          </c:dPt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西元統計!$E$31:$M$31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35</c:v>
                </c:pt>
                <c:pt idx="5">
                  <c:v>107</c:v>
                </c:pt>
                <c:pt idx="6">
                  <c:v>336</c:v>
                </c:pt>
                <c:pt idx="7">
                  <c:v>1071</c:v>
                </c:pt>
                <c:pt idx="8">
                  <c:v>3076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5D7-41FE-A56D-1977E86C92D5}"/>
            </c:ext>
          </c:extLst>
        </c:ser>
        <c:ser>
          <c:idx val="7"/>
          <c:order val="7"/>
          <c:tx>
            <c:v>第3波 真 現</c:v>
          </c:tx>
          <c:spPr>
            <a:ln w="9525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5"/>
              <c:spPr>
                <a:noFill/>
                <a:ln w="12700">
                  <a:solidFill>
                    <a:srgbClr val="0099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5D7-41FE-A56D-1977E86C92D5}"/>
              </c:ext>
            </c:extLst>
          </c:dPt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西元統計!$E$32:$M$32</c:f>
              <c:numCache>
                <c:formatCode>0.0_ </c:formatCode>
                <c:ptCount val="9"/>
                <c:pt idx="0" formatCode="0.00_ ">
                  <c:v>0.37811350849709091</c:v>
                </c:pt>
                <c:pt idx="1">
                  <c:v>1.1652462407038224</c:v>
                </c:pt>
                <c:pt idx="2">
                  <c:v>3.5909819960448117</c:v>
                </c:pt>
                <c:pt idx="3" formatCode="#,##0_ ">
                  <c:v>11.066460671977085</c:v>
                </c:pt>
                <c:pt idx="4" formatCode="#,##0_ ">
                  <c:v>34.103916961795626</c:v>
                </c:pt>
                <c:pt idx="5" formatCode="#,##0_ ">
                  <c:v>105.09928934028926</c:v>
                </c:pt>
                <c:pt idx="6" formatCode="#,##0_ ">
                  <c:v>323.88832732051856</c:v>
                </c:pt>
                <c:pt idx="7" formatCode="#,##0_ ">
                  <c:v>998.13851485548594</c:v>
                </c:pt>
                <c:pt idx="8" formatCode="#,##0_ ">
                  <c:v>3076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5D7-41FE-A56D-1977E86C9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58800"/>
        <c:axId val="326915024"/>
      </c:scatterChart>
      <c:valAx>
        <c:axId val="226258800"/>
        <c:scaling>
          <c:orientation val="minMax"/>
          <c:max val="85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6915024"/>
        <c:crossesAt val="0.1"/>
        <c:crossBetween val="midCat"/>
        <c:majorUnit val="10"/>
      </c:valAx>
      <c:valAx>
        <c:axId val="326915024"/>
        <c:scaling>
          <c:logBase val="10"/>
          <c:orientation val="minMax"/>
          <c:max val="40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6258800"/>
        <c:crosses val="autoZero"/>
        <c:crossBetween val="midCat"/>
      </c:valAx>
      <c:spPr>
        <a:noFill/>
        <a:ln w="12700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74133986175704658"/>
          <c:y val="2.8627588218139398E-2"/>
          <c:w val="0.24495172752528743"/>
          <c:h val="0.65970341207349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公表および真の感染者比較</a:t>
            </a:r>
          </a:p>
        </c:rich>
      </c:tx>
      <c:layout>
        <c:manualLayout>
          <c:xMode val="edge"/>
          <c:yMode val="edge"/>
          <c:x val="0.1897482882093364"/>
          <c:y val="6.8644446276676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66108093992468"/>
          <c:y val="5.6481481481481494E-2"/>
          <c:w val="0.603571634068507"/>
          <c:h val="0.83785360163312916"/>
        </c:manualLayout>
      </c:layout>
      <c:scatterChart>
        <c:scatterStyle val="lineMarker"/>
        <c:varyColors val="0"/>
        <c:ser>
          <c:idx val="0"/>
          <c:order val="0"/>
          <c:tx>
            <c:strRef>
              <c:f>西元統計!$D$72</c:f>
              <c:strCache>
                <c:ptCount val="1"/>
                <c:pt idx="0">
                  <c:v>第1波
（2/1～6/10)</c:v>
                </c:pt>
              </c:strCache>
            </c:strRef>
          </c:tx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西元統計!$E$72:$M$72</c:f>
              <c:numCache>
                <c:formatCode>#,##0_ </c:formatCode>
                <c:ptCount val="9"/>
                <c:pt idx="0">
                  <c:v>3708.9561736875721</c:v>
                </c:pt>
                <c:pt idx="1">
                  <c:v>48731.129963844418</c:v>
                </c:pt>
                <c:pt idx="2">
                  <c:v>37272.397604592719</c:v>
                </c:pt>
                <c:pt idx="3">
                  <c:v>28508.093783697957</c:v>
                </c:pt>
                <c:pt idx="4">
                  <c:v>21804.64535181861</c:v>
                </c:pt>
                <c:pt idx="5">
                  <c:v>16677.45877805628</c:v>
                </c:pt>
                <c:pt idx="6">
                  <c:v>12755.888793695436</c:v>
                </c:pt>
                <c:pt idx="7">
                  <c:v>9756.4443769585323</c:v>
                </c:pt>
                <c:pt idx="8">
                  <c:v>7462.2951344427102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3D-4BCE-B167-927BFF0F905E}"/>
            </c:ext>
          </c:extLst>
        </c:ser>
        <c:ser>
          <c:idx val="1"/>
          <c:order val="1"/>
          <c:tx>
            <c:strRef>
              <c:f>西元統計!$D$73</c:f>
              <c:strCache>
                <c:ptCount val="1"/>
                <c:pt idx="0">
                  <c:v>第2波
（6/11～9/23）</c:v>
                </c:pt>
              </c:strCache>
            </c:strRef>
          </c:tx>
          <c:spPr>
            <a:ln w="1270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西元統計!$E$73:$M$73</c:f>
              <c:numCache>
                <c:formatCode>#,##0_ </c:formatCode>
                <c:ptCount val="9"/>
                <c:pt idx="0">
                  <c:v>1873.6554437703633</c:v>
                </c:pt>
                <c:pt idx="1">
                  <c:v>28053.636935170598</c:v>
                </c:pt>
                <c:pt idx="2">
                  <c:v>22283.389183663305</c:v>
                </c:pt>
                <c:pt idx="3">
                  <c:v>17700.002130136767</c:v>
                </c:pt>
                <c:pt idx="4">
                  <c:v>14059.354832636031</c:v>
                </c:pt>
                <c:pt idx="5">
                  <c:v>11167.538673535666</c:v>
                </c:pt>
                <c:pt idx="6">
                  <c:v>8870.5293741798123</c:v>
                </c:pt>
                <c:pt idx="7">
                  <c:v>7045.9833342376605</c:v>
                </c:pt>
                <c:pt idx="8">
                  <c:v>5596.7213513618781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3D-4BCE-B167-927BFF0F905E}"/>
            </c:ext>
          </c:extLst>
        </c:ser>
        <c:ser>
          <c:idx val="2"/>
          <c:order val="2"/>
          <c:tx>
            <c:strRef>
              <c:f>西元統計!$D$74</c:f>
              <c:strCache>
                <c:ptCount val="1"/>
                <c:pt idx="0">
                  <c:v>第3波
（前半）
（9/24～12/16）</c:v>
                </c:pt>
              </c:strCache>
            </c:strRef>
          </c:tx>
          <c:spPr>
            <a:ln w="127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西元統計!$E$74:$M$74</c:f>
              <c:numCache>
                <c:formatCode>#,##0_ </c:formatCode>
                <c:ptCount val="9"/>
                <c:pt idx="0">
                  <c:v>4567.6136844886842</c:v>
                </c:pt>
                <c:pt idx="1">
                  <c:v>51116.055248339217</c:v>
                </c:pt>
                <c:pt idx="2">
                  <c:v>44409.723959090355</c:v>
                </c:pt>
                <c:pt idx="3">
                  <c:v>38583.250850263619</c:v>
                </c:pt>
                <c:pt idx="4">
                  <c:v>33521.200166560549</c:v>
                </c:pt>
                <c:pt idx="5">
                  <c:v>29123.281108878924</c:v>
                </c:pt>
                <c:pt idx="6">
                  <c:v>25302.360844254057</c:v>
                </c:pt>
                <c:pt idx="7">
                  <c:v>21982.73820519686</c:v>
                </c:pt>
                <c:pt idx="8">
                  <c:v>19098.643876465045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3D-4BCE-B167-927BFF0F905E}"/>
            </c:ext>
          </c:extLst>
        </c:ser>
        <c:ser>
          <c:idx val="3"/>
          <c:order val="3"/>
          <c:tx>
            <c:strRef>
              <c:f>西元統計!$D$75</c:f>
              <c:strCache>
                <c:ptCount val="1"/>
                <c:pt idx="0">
                  <c:v>第3波
（現在）
（9/24～2/10）</c:v>
                </c:pt>
              </c:strCache>
            </c:strRef>
          </c:tx>
          <c:spPr>
            <a:ln w="1270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西元統計!$E$59:$M$59</c:f>
                <c:numCache>
                  <c:formatCode>General</c:formatCode>
                  <c:ptCount val="9"/>
                  <c:pt idx="0">
                    <c:v>4441.6926920871419</c:v>
                  </c:pt>
                  <c:pt idx="1">
                    <c:v>35958.459857652102</c:v>
                  </c:pt>
                  <c:pt idx="2">
                    <c:v>31994.119151988511</c:v>
                  </c:pt>
                  <c:pt idx="3">
                    <c:v>28466.838245126062</c:v>
                  </c:pt>
                  <c:pt idx="4">
                    <c:v>25328.432260458223</c:v>
                  </c:pt>
                  <c:pt idx="5">
                    <c:v>22536.028597501878</c:v>
                  </c:pt>
                  <c:pt idx="6">
                    <c:v>20051.481265198323</c:v>
                  </c:pt>
                  <c:pt idx="7">
                    <c:v>17840.849783673406</c:v>
                  </c:pt>
                  <c:pt idx="8">
                    <c:v>15873.935535926666</c:v>
                  </c:pt>
                </c:numCache>
              </c:numRef>
            </c:plus>
            <c:minus>
              <c:numRef>
                <c:f>西元統計!$E$60:$M$60</c:f>
                <c:numCache>
                  <c:formatCode>General</c:formatCode>
                  <c:ptCount val="9"/>
                  <c:pt idx="0">
                    <c:v>3966.0500471189612</c:v>
                  </c:pt>
                  <c:pt idx="1">
                    <c:v>32107.815938466654</c:v>
                  </c:pt>
                  <c:pt idx="2">
                    <c:v>28568.000212245261</c:v>
                  </c:pt>
                  <c:pt idx="3">
                    <c:v>25418.441344342122</c:v>
                  </c:pt>
                  <c:pt idx="4">
                    <c:v>22616.114378871338</c:v>
                  </c:pt>
                  <c:pt idx="5">
                    <c:v>20122.737766218033</c:v>
                  </c:pt>
                  <c:pt idx="6">
                    <c:v>17904.250412982998</c:v>
                  </c:pt>
                  <c:pt idx="7">
                    <c:v>15930.34638601513</c:v>
                  </c:pt>
                  <c:pt idx="8">
                    <c:v>14174.060914295724</c:v>
                  </c:pt>
                </c:numCache>
              </c:numRef>
            </c:minus>
            <c:spPr>
              <a:noFill/>
              <a:ln w="15875" cap="flat" cmpd="sng" algn="ctr">
                <a:solidFill>
                  <a:srgbClr val="92D05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西元統計!$E$75:$M$75</c:f>
              <c:numCache>
                <c:formatCode>#,##0_ </c:formatCode>
                <c:ptCount val="9"/>
                <c:pt idx="0">
                  <c:v>11551.751992068939</c:v>
                </c:pt>
                <c:pt idx="1">
                  <c:v>93519.124146604547</c:v>
                </c:pt>
                <c:pt idx="2">
                  <c:v>83208.847452885253</c:v>
                </c:pt>
                <c:pt idx="3">
                  <c:v>74035.255971641105</c:v>
                </c:pt>
                <c:pt idx="4">
                  <c:v>65873.032671075023</c:v>
                </c:pt>
                <c:pt idx="5">
                  <c:v>58610.676445106808</c:v>
                </c:pt>
                <c:pt idx="6">
                  <c:v>52148.978938105109</c:v>
                </c:pt>
                <c:pt idx="7">
                  <c:v>46399.669296326145</c:v>
                </c:pt>
                <c:pt idx="8">
                  <c:v>41284.208332510461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3D-4BCE-B167-927BFF0F905E}"/>
            </c:ext>
          </c:extLst>
        </c:ser>
        <c:ser>
          <c:idx val="4"/>
          <c:order val="4"/>
          <c:tx>
            <c:strRef>
              <c:f>西元統計!$C$5</c:f>
              <c:strCache>
                <c:ptCount val="1"/>
                <c:pt idx="0">
                  <c:v>第1波
（2/1～6/10)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西元統計!$E$5:$M$5</c:f>
              <c:numCache>
                <c:formatCode>#,##0_ </c:formatCode>
                <c:ptCount val="9"/>
                <c:pt idx="0">
                  <c:v>288.11473486625994</c:v>
                </c:pt>
                <c:pt idx="1">
                  <c:v>424.05619427498823</c:v>
                </c:pt>
                <c:pt idx="2">
                  <c:v>2895.3501877053027</c:v>
                </c:pt>
                <c:pt idx="3">
                  <c:v>2642.7425504458001</c:v>
                </c:pt>
                <c:pt idx="4">
                  <c:v>2722.8871421867666</c:v>
                </c:pt>
                <c:pt idx="5">
                  <c:v>2827.3794580009385</c:v>
                </c:pt>
                <c:pt idx="6">
                  <c:v>1932.6005983106522</c:v>
                </c:pt>
                <c:pt idx="7">
                  <c:v>1733.7608517128108</c:v>
                </c:pt>
                <c:pt idx="8">
                  <c:v>1828.1082824964803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83D-4BCE-B167-927BFF0F905E}"/>
            </c:ext>
          </c:extLst>
        </c:ser>
        <c:ser>
          <c:idx val="5"/>
          <c:order val="5"/>
          <c:tx>
            <c:strRef>
              <c:f>西元統計!$C$13</c:f>
              <c:strCache>
                <c:ptCount val="1"/>
                <c:pt idx="0">
                  <c:v>第2波
（6/11～9/23）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西元統計!$E$13:$M$13</c:f>
              <c:numCache>
                <c:formatCode>#,##0_ </c:formatCode>
                <c:ptCount val="9"/>
                <c:pt idx="0">
                  <c:v>1650.7092304581247</c:v>
                </c:pt>
                <c:pt idx="1">
                  <c:v>3650.224960392492</c:v>
                </c:pt>
                <c:pt idx="2">
                  <c:v>19631.889274873505</c:v>
                </c:pt>
                <c:pt idx="3">
                  <c:v>11305.990454943665</c:v>
                </c:pt>
                <c:pt idx="4">
                  <c:v>8516.7902017221222</c:v>
                </c:pt>
                <c:pt idx="5">
                  <c:v>7118.3901423651387</c:v>
                </c:pt>
                <c:pt idx="6">
                  <c:v>4267.9683207456828</c:v>
                </c:pt>
                <c:pt idx="7">
                  <c:v>3532.5455470059196</c:v>
                </c:pt>
                <c:pt idx="8">
                  <c:v>3183.4918674933506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83D-4BCE-B167-927BFF0F905E}"/>
            </c:ext>
          </c:extLst>
        </c:ser>
        <c:ser>
          <c:idx val="6"/>
          <c:order val="6"/>
          <c:tx>
            <c:strRef>
              <c:f>西元統計!$C$21</c:f>
              <c:strCache>
                <c:ptCount val="1"/>
                <c:pt idx="0">
                  <c:v>第3波
（前半）
（9/24～12/16）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西元統計!$E$21:$M$21</c:f>
              <c:numCache>
                <c:formatCode>#,##0_ </c:formatCode>
                <c:ptCount val="9"/>
                <c:pt idx="0">
                  <c:v>2472.2618476171438</c:v>
                </c:pt>
                <c:pt idx="1">
                  <c:v>7260.9528534011552</c:v>
                </c:pt>
                <c:pt idx="2">
                  <c:v>24037.161150496606</c:v>
                </c:pt>
                <c:pt idx="3">
                  <c:v>16756.921311683273</c:v>
                </c:pt>
                <c:pt idx="4">
                  <c:v>16541.786403015452</c:v>
                </c:pt>
                <c:pt idx="5">
                  <c:v>15141.86762811022</c:v>
                </c:pt>
                <c:pt idx="6">
                  <c:v>9794.8526994862586</c:v>
                </c:pt>
                <c:pt idx="7">
                  <c:v>8091.5019388720712</c:v>
                </c:pt>
                <c:pt idx="8">
                  <c:v>7445.6941673178035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83D-4BCE-B167-927BFF0F905E}"/>
            </c:ext>
          </c:extLst>
        </c:ser>
        <c:ser>
          <c:idx val="7"/>
          <c:order val="7"/>
          <c:tx>
            <c:strRef>
              <c:f>西元統計!$C$29</c:f>
              <c:strCache>
                <c:ptCount val="1"/>
                <c:pt idx="0">
                  <c:v>第3波
（現在）
（9/24～2/10）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西元統計!$E$2:$M$2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西元統計!$E$29:$M$29</c:f>
              <c:numCache>
                <c:formatCode>#,##0_ </c:formatCode>
                <c:ptCount val="9"/>
                <c:pt idx="0">
                  <c:v>9437</c:v>
                </c:pt>
                <c:pt idx="1">
                  <c:v>22887</c:v>
                </c:pt>
                <c:pt idx="2">
                  <c:v>67976</c:v>
                </c:pt>
                <c:pt idx="3">
                  <c:v>47598</c:v>
                </c:pt>
                <c:pt idx="4">
                  <c:v>47400</c:v>
                </c:pt>
                <c:pt idx="5">
                  <c:v>44130</c:v>
                </c:pt>
                <c:pt idx="6">
                  <c:v>28856</c:v>
                </c:pt>
                <c:pt idx="7">
                  <c:v>25806</c:v>
                </c:pt>
                <c:pt idx="8">
                  <c:v>26527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83D-4BCE-B167-927BFF0F9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8711295"/>
        <c:axId val="1460624735"/>
      </c:scatterChart>
      <c:valAx>
        <c:axId val="1508711295"/>
        <c:scaling>
          <c:orientation val="minMax"/>
          <c:max val="85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624735"/>
        <c:crosses val="autoZero"/>
        <c:crossBetween val="midCat"/>
        <c:majorUnit val="10"/>
      </c:valAx>
      <c:valAx>
        <c:axId val="146062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_ 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8711295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3577852726250714"/>
          <c:y val="0.18408363221613006"/>
          <c:w val="0.26200112422709387"/>
          <c:h val="0.61587273776641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91846794209"/>
          <c:y val="7.407407407407407E-2"/>
          <c:w val="0.67692205723701782"/>
          <c:h val="0.79163721853204105"/>
        </c:manualLayout>
      </c:layout>
      <c:scatterChart>
        <c:scatterStyle val="lineMarker"/>
        <c:varyColors val="0"/>
        <c:ser>
          <c:idx val="1"/>
          <c:order val="0"/>
          <c:tx>
            <c:strRef>
              <c:f>イメージ!$B$31</c:f>
              <c:strCache>
                <c:ptCount val="1"/>
                <c:pt idx="0">
                  <c:v>2.1～11.25 感染者累計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backward val="20"/>
            <c:dispRSqr val="0"/>
            <c:dispEq val="1"/>
            <c:trendlineLbl>
              <c:layout>
                <c:manualLayout>
                  <c:x val="-0.31133363340718267"/>
                  <c:y val="-0.5275070221485471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1600" baseline="0">
                        <a:solidFill>
                          <a:srgbClr val="FF9933"/>
                        </a:solidFill>
                      </a:rPr>
                      <a:t>y = 50485e</a:t>
                    </a:r>
                    <a:r>
                      <a:rPr lang="en-US" altLang="ja-JP" sz="1600" baseline="30000">
                        <a:solidFill>
                          <a:srgbClr val="FF9933"/>
                        </a:solidFill>
                      </a:rPr>
                      <a:t>-0.024x</a:t>
                    </a:r>
                    <a:endParaRPr lang="en-US" altLang="ja-JP" sz="1600">
                      <a:solidFill>
                        <a:srgbClr val="FF9933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イメージ!$E$28:$K$28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イメージ!$E$31:$K$31</c:f>
              <c:numCache>
                <c:formatCode>#,##0_ </c:formatCode>
                <c:ptCount val="7"/>
                <c:pt idx="0">
                  <c:v>34061</c:v>
                </c:pt>
                <c:pt idx="1">
                  <c:v>22011</c:v>
                </c:pt>
                <c:pt idx="2">
                  <c:v>19149</c:v>
                </c:pt>
                <c:pt idx="3">
                  <c:v>17120</c:v>
                </c:pt>
                <c:pt idx="4">
                  <c:v>10730</c:v>
                </c:pt>
                <c:pt idx="5">
                  <c:v>8791</c:v>
                </c:pt>
                <c:pt idx="6">
                  <c:v>8111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13-4732-8609-41D60116AA45}"/>
            </c:ext>
          </c:extLst>
        </c:ser>
        <c:ser>
          <c:idx val="0"/>
          <c:order val="1"/>
          <c:tx>
            <c:v>０年代実績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noFill/>
              <a:ln w="22225">
                <a:solidFill>
                  <a:srgbClr val="FF9933"/>
                </a:solidFill>
              </a:ln>
              <a:effectLst/>
            </c:spPr>
          </c:marker>
          <c:xVal>
            <c:numRef>
              <c:f>イメージ!$C$28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イメージ!$C$31</c:f>
              <c:numCache>
                <c:formatCode>#,##0_ </c:formatCode>
                <c:ptCount val="1"/>
                <c:pt idx="0">
                  <c:v>3020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13-4732-8609-41D60116AA45}"/>
            </c:ext>
          </c:extLst>
        </c:ser>
        <c:ser>
          <c:idx val="2"/>
          <c:order val="2"/>
          <c:tx>
            <c:v>10年代実績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circle"/>
              <c:size val="9"/>
              <c:spPr>
                <a:noFill/>
                <a:ln w="254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5D13-4732-8609-41D60116AA45}"/>
              </c:ext>
            </c:extLst>
          </c:dPt>
          <c:xVal>
            <c:numRef>
              <c:f>イメージ!$D$28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イメージ!$D$31</c:f>
              <c:numCache>
                <c:formatCode>#,##0_ </c:formatCode>
                <c:ptCount val="1"/>
                <c:pt idx="0">
                  <c:v>7302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D13-4732-8609-41D60116AA45}"/>
            </c:ext>
          </c:extLst>
        </c:ser>
        <c:ser>
          <c:idx val="3"/>
          <c:order val="3"/>
          <c:tx>
            <c:v>０年代推定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6350">
                <a:solidFill>
                  <a:srgbClr val="FF9933"/>
                </a:solidFill>
              </a:ln>
              <a:effectLst/>
            </c:spPr>
          </c:marker>
          <c:xVal>
            <c:numRef>
              <c:f>イメージ!$C$28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イメージ!$C$35</c:f>
              <c:numCache>
                <c:formatCode>#,##0_ </c:formatCode>
                <c:ptCount val="1"/>
                <c:pt idx="0">
                  <c:v>51300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D13-4732-8609-41D60116AA45}"/>
            </c:ext>
          </c:extLst>
        </c:ser>
        <c:ser>
          <c:idx val="4"/>
          <c:order val="4"/>
          <c:tx>
            <c:v>10年代推定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C000"/>
              </a:solidFill>
              <a:ln w="6350">
                <a:solidFill>
                  <a:srgbClr val="FF9933"/>
                </a:solidFill>
              </a:ln>
              <a:effectLst/>
            </c:spPr>
          </c:marker>
          <c:xVal>
            <c:numRef>
              <c:f>イメージ!$D$28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イメージ!$D$35</c:f>
              <c:numCache>
                <c:formatCode>#,##0_ </c:formatCode>
                <c:ptCount val="1"/>
                <c:pt idx="0">
                  <c:v>40354.009272714196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D13-4732-8609-41D60116A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06399"/>
        <c:axId val="409360751"/>
      </c:scatterChart>
      <c:valAx>
        <c:axId val="408306399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/>
                  <a:t>年代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360751"/>
        <c:crossesAt val="0.1"/>
        <c:crossBetween val="midCat"/>
        <c:majorUnit val="10"/>
      </c:valAx>
      <c:valAx>
        <c:axId val="409360751"/>
        <c:scaling>
          <c:orientation val="minMax"/>
          <c:max val="600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400" baseline="0">
                    <a:solidFill>
                      <a:srgbClr val="FF9933"/>
                    </a:solidFill>
                  </a:rPr>
                  <a:t>2.1</a:t>
                </a:r>
                <a:r>
                  <a:rPr lang="ja-JP" altLang="en-US" sz="1400" baseline="0">
                    <a:solidFill>
                      <a:srgbClr val="FF9933"/>
                    </a:solidFill>
                  </a:rPr>
                  <a:t>～</a:t>
                </a:r>
                <a:r>
                  <a:rPr lang="en-US" altLang="ja-JP" sz="1400" baseline="0">
                    <a:solidFill>
                      <a:srgbClr val="FF9933"/>
                    </a:solidFill>
                  </a:rPr>
                  <a:t>11.25</a:t>
                </a:r>
                <a:r>
                  <a:rPr lang="ja-JP" altLang="en-US" sz="1400">
                    <a:solidFill>
                      <a:srgbClr val="FF9933"/>
                    </a:solidFill>
                  </a:rPr>
                  <a:t>感染者累計</a:t>
                </a:r>
              </a:p>
            </c:rich>
          </c:tx>
          <c:layout>
            <c:manualLayout>
              <c:xMode val="edge"/>
              <c:yMode val="edge"/>
              <c:x val="8.8089211565703512E-3"/>
              <c:y val="0.26520461350781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306399"/>
        <c:crosses val="autoZero"/>
        <c:crossBetween val="midCat"/>
        <c:majorUnit val="10000"/>
        <c:minorUnit val="5000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98019967720641"/>
          <c:y val="7.4074010137606464E-2"/>
          <c:w val="0.67892761148538761"/>
          <c:h val="0.81538795729459546"/>
        </c:manualLayout>
      </c:layout>
      <c:scatterChart>
        <c:scatterStyle val="lineMarker"/>
        <c:varyColors val="0"/>
        <c:ser>
          <c:idx val="0"/>
          <c:order val="0"/>
          <c:tx>
            <c:strRef>
              <c:f>イメージ!$B$30</c:f>
              <c:strCache>
                <c:ptCount val="1"/>
                <c:pt idx="0">
                  <c:v>2.1～11.25 死者累計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exp"/>
            <c:backward val="20"/>
            <c:dispRSqr val="0"/>
            <c:dispEq val="1"/>
            <c:trendlineLbl>
              <c:layout>
                <c:manualLayout>
                  <c:x val="-0.24243418377660006"/>
                  <c:y val="0.2962281400218231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1600" baseline="0">
                        <a:solidFill>
                          <a:schemeClr val="tx1"/>
                        </a:solidFill>
                      </a:rPr>
                      <a:t>y = 0.2565e</a:t>
                    </a:r>
                    <a:r>
                      <a:rPr lang="en-US" altLang="ja-JP" sz="1600" baseline="30000">
                        <a:solidFill>
                          <a:schemeClr val="tx1"/>
                        </a:solidFill>
                      </a:rPr>
                      <a:t>0.1075x</a:t>
                    </a:r>
                    <a:endParaRPr lang="en-US" altLang="ja-JP" sz="1600">
                      <a:solidFill>
                        <a:schemeClr val="tx1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イメージ!$E$28:$K$28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イメージ!$E$30:$K$30</c:f>
              <c:numCache>
                <c:formatCode>#,##0_ </c:formatCode>
                <c:ptCount val="7"/>
                <c:pt idx="0">
                  <c:v>2</c:v>
                </c:pt>
                <c:pt idx="1">
                  <c:v>6</c:v>
                </c:pt>
                <c:pt idx="2">
                  <c:v>20</c:v>
                </c:pt>
                <c:pt idx="3">
                  <c:v>63</c:v>
                </c:pt>
                <c:pt idx="4">
                  <c:v>183</c:v>
                </c:pt>
                <c:pt idx="5">
                  <c:v>502</c:v>
                </c:pt>
                <c:pt idx="6">
                  <c:v>1134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41-4C7B-95E9-C46393A34AAF}"/>
            </c:ext>
          </c:extLst>
        </c:ser>
        <c:ser>
          <c:idx val="1"/>
          <c:order val="2"/>
          <c:tx>
            <c:strRef>
              <c:f>イメージ!$B$31</c:f>
              <c:strCache>
                <c:ptCount val="1"/>
                <c:pt idx="0">
                  <c:v>2.1～11.25 感染者累計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backward val="20"/>
            <c:dispRSqr val="0"/>
            <c:dispEq val="1"/>
            <c:trendlineLbl>
              <c:layout>
                <c:manualLayout>
                  <c:x val="-0.34878799636619634"/>
                  <c:y val="-2.558166800813367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1400" baseline="0">
                        <a:solidFill>
                          <a:schemeClr val="accent2"/>
                        </a:solidFill>
                      </a:rPr>
                      <a:t>y = 50485e</a:t>
                    </a:r>
                    <a:r>
                      <a:rPr lang="en-US" altLang="ja-JP" sz="1400" baseline="30000">
                        <a:solidFill>
                          <a:schemeClr val="accent2"/>
                        </a:solidFill>
                      </a:rPr>
                      <a:t>-0.024x</a:t>
                    </a:r>
                    <a:endParaRPr lang="en-US" altLang="ja-JP" sz="1400">
                      <a:solidFill>
                        <a:schemeClr val="accent2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イメージ!$E$28:$K$28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イメージ!$E$31:$K$31</c:f>
              <c:numCache>
                <c:formatCode>#,##0_ </c:formatCode>
                <c:ptCount val="7"/>
                <c:pt idx="0">
                  <c:v>34061</c:v>
                </c:pt>
                <c:pt idx="1">
                  <c:v>22011</c:v>
                </c:pt>
                <c:pt idx="2">
                  <c:v>19149</c:v>
                </c:pt>
                <c:pt idx="3">
                  <c:v>17120</c:v>
                </c:pt>
                <c:pt idx="4">
                  <c:v>10730</c:v>
                </c:pt>
                <c:pt idx="5">
                  <c:v>8791</c:v>
                </c:pt>
                <c:pt idx="6">
                  <c:v>8111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141-4C7B-95E9-C46393A34AAF}"/>
            </c:ext>
          </c:extLst>
        </c:ser>
        <c:ser>
          <c:idx val="3"/>
          <c:order val="3"/>
          <c:tx>
            <c:v>０年代実績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イメージ!$C$28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イメージ!$C$31</c:f>
              <c:numCache>
                <c:formatCode>#,##0_ </c:formatCode>
                <c:ptCount val="1"/>
                <c:pt idx="0">
                  <c:v>3020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141-4C7B-95E9-C46393A34AAF}"/>
            </c:ext>
          </c:extLst>
        </c:ser>
        <c:ser>
          <c:idx val="4"/>
          <c:order val="4"/>
          <c:tx>
            <c:v>10年代実績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イメージ!$D$28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イメージ!$D$31</c:f>
              <c:numCache>
                <c:formatCode>#,##0_ </c:formatCode>
                <c:ptCount val="1"/>
                <c:pt idx="0">
                  <c:v>7302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141-4C7B-95E9-C46393A34AAF}"/>
            </c:ext>
          </c:extLst>
        </c:ser>
        <c:ser>
          <c:idx val="5"/>
          <c:order val="5"/>
          <c:tx>
            <c:strRef>
              <c:f>イメージ!$B$29</c:f>
              <c:strCache>
                <c:ptCount val="1"/>
                <c:pt idx="0">
                  <c:v>人口構成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イメージ!$C$28:$K$28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イメージ!$C$29:$K$29</c:f>
              <c:numCache>
                <c:formatCode>#,##0_ </c:formatCode>
                <c:ptCount val="9"/>
                <c:pt idx="0">
                  <c:v>9670000</c:v>
                </c:pt>
                <c:pt idx="1">
                  <c:v>11020000</c:v>
                </c:pt>
                <c:pt idx="2">
                  <c:v>12710000</c:v>
                </c:pt>
                <c:pt idx="3">
                  <c:v>13960000</c:v>
                </c:pt>
                <c:pt idx="4">
                  <c:v>18180000</c:v>
                </c:pt>
                <c:pt idx="5">
                  <c:v>16620000</c:v>
                </c:pt>
                <c:pt idx="6">
                  <c:v>15630000</c:v>
                </c:pt>
                <c:pt idx="7">
                  <c:v>16350000</c:v>
                </c:pt>
                <c:pt idx="8">
                  <c:v>11660000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141-4C7B-95E9-C46393A34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06399"/>
        <c:axId val="409360751"/>
      </c:scatterChart>
      <c:scatterChart>
        <c:scatterStyle val="lineMarker"/>
        <c:varyColors val="0"/>
        <c:ser>
          <c:idx val="2"/>
          <c:order val="1"/>
          <c:tx>
            <c:strRef>
              <c:f>イメージ!$B$32</c:f>
              <c:strCache>
                <c:ptCount val="1"/>
                <c:pt idx="0">
                  <c:v>年代別致死率</c:v>
                </c:pt>
              </c:strCache>
            </c:strRef>
          </c:tx>
          <c:spPr>
            <a:ln w="12700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9525">
                <a:solidFill>
                  <a:srgbClr val="FF00FF"/>
                </a:solidFill>
              </a:ln>
              <a:effectLst/>
            </c:spPr>
          </c:marker>
          <c:trendline>
            <c:spPr>
              <a:ln w="15875" cap="rnd">
                <a:solidFill>
                  <a:srgbClr val="FF00FF"/>
                </a:solidFill>
                <a:prstDash val="sysDot"/>
              </a:ln>
              <a:effectLst/>
            </c:spPr>
            <c:trendlineType val="exp"/>
            <c:backward val="20"/>
            <c:dispRSqr val="0"/>
            <c:dispEq val="1"/>
            <c:trendlineLbl>
              <c:layout>
                <c:manualLayout>
                  <c:x val="-0.45255709958651158"/>
                  <c:y val="0.3018879080235551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1400" baseline="0">
                        <a:solidFill>
                          <a:srgbClr val="FF00FF"/>
                        </a:solidFill>
                      </a:rPr>
                      <a:t>y = 5E-06e</a:t>
                    </a:r>
                    <a:r>
                      <a:rPr lang="en-US" altLang="ja-JP" sz="1400" baseline="30000">
                        <a:solidFill>
                          <a:srgbClr val="FF00FF"/>
                        </a:solidFill>
                      </a:rPr>
                      <a:t>0.1315x</a:t>
                    </a:r>
                    <a:endParaRPr lang="en-US" altLang="ja-JP" sz="1400">
                      <a:solidFill>
                        <a:srgbClr val="FF00FF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イメージ!$E$28:$K$28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イメージ!$E$33:$K$33</c:f>
              <c:numCache>
                <c:formatCode>#,##0.000_ </c:formatCode>
                <c:ptCount val="7"/>
                <c:pt idx="0">
                  <c:v>5.8718182085082645E-3</c:v>
                </c:pt>
                <c:pt idx="1">
                  <c:v>2.7259097723865342E-2</c:v>
                </c:pt>
                <c:pt idx="2">
                  <c:v>0.1044440962974568</c:v>
                </c:pt>
                <c:pt idx="3">
                  <c:v>0.36799065420560745</c:v>
                </c:pt>
                <c:pt idx="4">
                  <c:v>1.7054986020503264</c:v>
                </c:pt>
                <c:pt idx="5">
                  <c:v>5.7103856216585145</c:v>
                </c:pt>
                <c:pt idx="6">
                  <c:v>13.981013438540254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141-4C7B-95E9-C46393A34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114271"/>
        <c:axId val="409113439"/>
      </c:scatterChart>
      <c:valAx>
        <c:axId val="408306399"/>
        <c:scaling>
          <c:orientation val="minMax"/>
          <c:max val="8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/>
                  <a:t>歳代</a:t>
                </a:r>
              </a:p>
            </c:rich>
          </c:tx>
          <c:layout>
            <c:manualLayout>
              <c:xMode val="edge"/>
              <c:yMode val="edge"/>
              <c:x val="0.45526703115179196"/>
              <c:y val="0.940979767224904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360751"/>
        <c:crossesAt val="0.1"/>
        <c:crossBetween val="midCat"/>
        <c:majorUnit val="10"/>
      </c:valAx>
      <c:valAx>
        <c:axId val="409360751"/>
        <c:scaling>
          <c:logBase val="10"/>
          <c:orientation val="minMax"/>
          <c:max val="200000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/>
                  <a:t>2.1</a:t>
                </a:r>
                <a:r>
                  <a:rPr lang="ja-JP" altLang="en-US" sz="1800"/>
                  <a:t>～</a:t>
                </a:r>
                <a:r>
                  <a:rPr lang="en-US" altLang="ja-JP" sz="1800"/>
                  <a:t>11.25</a:t>
                </a:r>
                <a:r>
                  <a:rPr lang="ja-JP" altLang="en-US" sz="1800"/>
                  <a:t>　死者累計、</a:t>
                </a:r>
                <a:r>
                  <a:rPr lang="ja-JP" altLang="en-US" sz="1800">
                    <a:solidFill>
                      <a:srgbClr val="FF9933"/>
                    </a:solidFill>
                  </a:rPr>
                  <a:t>感染者累計</a:t>
                </a:r>
                <a:r>
                  <a:rPr lang="ja-JP" altLang="en-US" sz="1800">
                    <a:solidFill>
                      <a:sysClr val="windowText" lastClr="000000"/>
                    </a:solidFill>
                  </a:rPr>
                  <a:t>、</a:t>
                </a:r>
                <a:r>
                  <a:rPr lang="ja-JP" altLang="en-US" sz="1800">
                    <a:solidFill>
                      <a:srgbClr val="00B050"/>
                    </a:solidFill>
                  </a:rPr>
                  <a:t>人口構成</a:t>
                </a:r>
              </a:p>
            </c:rich>
          </c:tx>
          <c:layout>
            <c:manualLayout>
              <c:xMode val="edge"/>
              <c:yMode val="edge"/>
              <c:x val="3.9435908516746715E-4"/>
              <c:y val="0.262866538777747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306399"/>
        <c:crosses val="autoZero"/>
        <c:crossBetween val="midCat"/>
      </c:valAx>
      <c:valAx>
        <c:axId val="409113439"/>
        <c:scaling>
          <c:logBase val="10"/>
          <c:orientation val="minMax"/>
          <c:max val="200"/>
          <c:min val="1.0000000000000004E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>
                    <a:solidFill>
                      <a:srgbClr val="FF00FF"/>
                    </a:solidFill>
                  </a:rPr>
                  <a:t>年代別致死率［％］</a:t>
                </a:r>
              </a:p>
            </c:rich>
          </c:tx>
          <c:layout>
            <c:manualLayout>
              <c:xMode val="edge"/>
              <c:yMode val="edge"/>
              <c:x val="0.9247000291974421"/>
              <c:y val="0.17248359849784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rgbClr val="FF00F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FF00FF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114271"/>
        <c:crosses val="max"/>
        <c:crossBetween val="midCat"/>
      </c:valAx>
      <c:valAx>
        <c:axId val="4091142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9113439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38254593175854"/>
          <c:y val="9.9505961418499822E-2"/>
          <c:w val="0.72996686351706042"/>
          <c:h val="0.73548132716594272"/>
        </c:manualLayout>
      </c:layout>
      <c:scatterChart>
        <c:scatterStyle val="lineMarker"/>
        <c:varyColors val="0"/>
        <c:ser>
          <c:idx val="0"/>
          <c:order val="0"/>
          <c:tx>
            <c:v>第1波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noFill/>
                <a:ln w="15875">
                  <a:solidFill>
                    <a:srgbClr val="0000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92D-4DDE-BA21-E0959AA67E71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厚労省統計!$E$12:$M$12</c:f>
                <c:numCache>
                  <c:formatCode>General</c:formatCode>
                  <c:ptCount val="9"/>
                  <c:pt idx="0">
                    <c:v>0.82827740990607612</c:v>
                  </c:pt>
                  <c:pt idx="1">
                    <c:v>12.632794180577395</c:v>
                  </c:pt>
                  <c:pt idx="2">
                    <c:v>0.82827740990607612</c:v>
                  </c:pt>
                  <c:pt idx="3">
                    <c:v>0.37079161115686865</c:v>
                  </c:pt>
                  <c:pt idx="4">
                    <c:v>0.17650436115455503</c:v>
                  </c:pt>
                  <c:pt idx="5">
                    <c:v>7.6094815202985111E-2</c:v>
                  </c:pt>
                  <c:pt idx="6">
                    <c:v>4.9836913605683986E-2</c:v>
                  </c:pt>
                  <c:pt idx="7">
                    <c:v>2.4868989516442452E-2</c:v>
                  </c:pt>
                  <c:pt idx="8">
                    <c:v>1.0558433734983608E-2</c:v>
                  </c:pt>
                </c:numCache>
              </c:numRef>
            </c:plus>
            <c:minus>
              <c:numRef>
                <c:f>厚労省統計!$E$12:$M$12</c:f>
                <c:numCache>
                  <c:formatCode>General</c:formatCode>
                  <c:ptCount val="9"/>
                  <c:pt idx="0">
                    <c:v>0.82827740990607612</c:v>
                  </c:pt>
                  <c:pt idx="1">
                    <c:v>12.632794180577395</c:v>
                  </c:pt>
                  <c:pt idx="2">
                    <c:v>0.82827740990607612</c:v>
                  </c:pt>
                  <c:pt idx="3">
                    <c:v>0.37079161115686865</c:v>
                  </c:pt>
                  <c:pt idx="4">
                    <c:v>0.17650436115455503</c:v>
                  </c:pt>
                  <c:pt idx="5">
                    <c:v>7.6094815202985111E-2</c:v>
                  </c:pt>
                  <c:pt idx="6">
                    <c:v>4.9836913605683986E-2</c:v>
                  </c:pt>
                  <c:pt idx="7">
                    <c:v>2.4868989516442452E-2</c:v>
                  </c:pt>
                  <c:pt idx="8">
                    <c:v>1.0558433734983608E-2</c:v>
                  </c:pt>
                </c:numCache>
              </c:numRef>
            </c:minus>
            <c:spPr>
              <a:noFill/>
              <a:ln w="15875" cap="flat" cmpd="sng" algn="ctr">
                <a:solidFill>
                  <a:srgbClr val="0000FF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厚労省統計!$E$11:$M$11</c:f>
              <c:numCache>
                <c:formatCode>#,##0.000_ </c:formatCode>
                <c:ptCount val="9"/>
                <c:pt idx="0">
                  <c:v>0.99880068517774578</c:v>
                </c:pt>
                <c:pt idx="1">
                  <c:v>9.6189401735805475</c:v>
                </c:pt>
                <c:pt idx="2">
                  <c:v>0.99880068517774578</c:v>
                </c:pt>
                <c:pt idx="3">
                  <c:v>0.70812206413271783</c:v>
                </c:pt>
                <c:pt idx="4">
                  <c:v>0.53383725529242709</c:v>
                </c:pt>
                <c:pt idx="5">
                  <c:v>0.36448840459921156</c:v>
                </c:pt>
                <c:pt idx="6">
                  <c:v>0.37805501239197559</c:v>
                </c:pt>
                <c:pt idx="7">
                  <c:v>0.29877015526678385</c:v>
                </c:pt>
                <c:pt idx="8">
                  <c:v>0.20088790233074361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A4-4CD2-9805-6DBA8A5EB3AD}"/>
            </c:ext>
          </c:extLst>
        </c:ser>
        <c:ser>
          <c:idx val="1"/>
          <c:order val="1"/>
          <c:tx>
            <c:v>第2波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noFill/>
                <a:ln w="15875">
                  <a:solidFill>
                    <a:srgbClr val="FF99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92D-4DDE-BA21-E0959AA67E71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厚労省統計!$E$20:$M$20</c:f>
                <c:numCache>
                  <c:formatCode>General</c:formatCode>
                  <c:ptCount val="9"/>
                  <c:pt idx="0">
                    <c:v>0.13449179194285416</c:v>
                  </c:pt>
                  <c:pt idx="1">
                    <c:v>1.6200302140977092</c:v>
                  </c:pt>
                  <c:pt idx="2">
                    <c:v>0.13449179194285416</c:v>
                  </c:pt>
                  <c:pt idx="3">
                    <c:v>0.10669211201025883</c:v>
                  </c:pt>
                  <c:pt idx="4">
                    <c:v>6.183237387935514E-2</c:v>
                  </c:pt>
                  <c:pt idx="5">
                    <c:v>3.3037800313695409E-2</c:v>
                  </c:pt>
                  <c:pt idx="6">
                    <c:v>2.4605497099181833E-2</c:v>
                  </c:pt>
                  <c:pt idx="7">
                    <c:v>1.3273736352522464E-2</c:v>
                  </c:pt>
                  <c:pt idx="8">
                    <c:v>6.5779332012849134E-3</c:v>
                  </c:pt>
                </c:numCache>
              </c:numRef>
            </c:plus>
            <c:minus>
              <c:numRef>
                <c:f>厚労省統計!$E$20:$M$20</c:f>
                <c:numCache>
                  <c:formatCode>General</c:formatCode>
                  <c:ptCount val="9"/>
                  <c:pt idx="0">
                    <c:v>0.13449179194285416</c:v>
                  </c:pt>
                  <c:pt idx="1">
                    <c:v>1.6200302140977092</c:v>
                  </c:pt>
                  <c:pt idx="2">
                    <c:v>0.13449179194285416</c:v>
                  </c:pt>
                  <c:pt idx="3">
                    <c:v>0.10669211201025883</c:v>
                  </c:pt>
                  <c:pt idx="4">
                    <c:v>6.183237387935514E-2</c:v>
                  </c:pt>
                  <c:pt idx="5">
                    <c:v>3.3037800313695409E-2</c:v>
                  </c:pt>
                  <c:pt idx="6">
                    <c:v>2.4605497099181833E-2</c:v>
                  </c:pt>
                  <c:pt idx="7">
                    <c:v>1.3273736352522464E-2</c:v>
                  </c:pt>
                  <c:pt idx="8">
                    <c:v>6.5779332012849134E-3</c:v>
                  </c:pt>
                </c:numCache>
              </c:numRef>
            </c:minus>
            <c:spPr>
              <a:noFill/>
              <a:ln w="15875" cap="flat" cmpd="sng" algn="ctr">
                <a:solidFill>
                  <a:srgbClr val="FF9933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厚労省統計!$E$19:$M$19</c:f>
              <c:numCache>
                <c:formatCode>#,##0.000_ </c:formatCode>
                <c:ptCount val="9"/>
                <c:pt idx="0">
                  <c:v>0.17768608554560511</c:v>
                </c:pt>
                <c:pt idx="1">
                  <c:v>1.3551976833894726</c:v>
                </c:pt>
                <c:pt idx="2">
                  <c:v>0.17768608554560511</c:v>
                </c:pt>
                <c:pt idx="3">
                  <c:v>0.22262198746287795</c:v>
                </c:pt>
                <c:pt idx="4">
                  <c:v>0.20376508371692287</c:v>
                </c:pt>
                <c:pt idx="5">
                  <c:v>0.17195035405612399</c:v>
                </c:pt>
                <c:pt idx="6">
                  <c:v>0.20225636488229595</c:v>
                </c:pt>
                <c:pt idx="7">
                  <c:v>0.17232224538724589</c:v>
                </c:pt>
                <c:pt idx="8">
                  <c:v>0.13487011261016599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A4-4CD2-9805-6DBA8A5EB3AD}"/>
            </c:ext>
          </c:extLst>
        </c:ser>
        <c:ser>
          <c:idx val="2"/>
          <c:order val="2"/>
          <c:tx>
            <c:v>第3波~現在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noFill/>
                <a:ln w="1587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92D-4DDE-BA21-E0959AA67E71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厚労省統計!$E$36:$M$36</c:f>
                <c:numCache>
                  <c:formatCode>General</c:formatCode>
                  <c:ptCount val="9"/>
                  <c:pt idx="0">
                    <c:v>5.4648441289853383E-2</c:v>
                  </c:pt>
                  <c:pt idx="1">
                    <c:v>0.32709046541276843</c:v>
                  </c:pt>
                  <c:pt idx="2">
                    <c:v>5.4648441289853383E-2</c:v>
                  </c:pt>
                  <c:pt idx="3">
                    <c:v>3.8727664741904116E-2</c:v>
                  </c:pt>
                  <c:pt idx="4">
                    <c:v>1.9297822310475041E-2</c:v>
                  </c:pt>
                  <c:pt idx="5">
                    <c:v>1.0285593290730838E-2</c:v>
                  </c:pt>
                  <c:pt idx="6">
                    <c:v>7.8055547786941848E-3</c:v>
                  </c:pt>
                  <c:pt idx="7">
                    <c:v>4.3310763772967664E-3</c:v>
                  </c:pt>
                  <c:pt idx="8">
                    <c:v>2.0907640703980157E-3</c:v>
                  </c:pt>
                </c:numCache>
              </c:numRef>
            </c:plus>
            <c:minus>
              <c:numRef>
                <c:f>厚労省統計!$E$36:$M$36</c:f>
                <c:numCache>
                  <c:formatCode>General</c:formatCode>
                  <c:ptCount val="9"/>
                  <c:pt idx="0">
                    <c:v>5.4648441289853383E-2</c:v>
                  </c:pt>
                  <c:pt idx="1">
                    <c:v>0.32709046541276843</c:v>
                  </c:pt>
                  <c:pt idx="2">
                    <c:v>5.4648441289853383E-2</c:v>
                  </c:pt>
                  <c:pt idx="3">
                    <c:v>3.8727664741904116E-2</c:v>
                  </c:pt>
                  <c:pt idx="4">
                    <c:v>1.9297822310475041E-2</c:v>
                  </c:pt>
                  <c:pt idx="5">
                    <c:v>1.0285593290730838E-2</c:v>
                  </c:pt>
                  <c:pt idx="6">
                    <c:v>7.8055547786941848E-3</c:v>
                  </c:pt>
                  <c:pt idx="7">
                    <c:v>4.3310763772967664E-3</c:v>
                  </c:pt>
                  <c:pt idx="8">
                    <c:v>2.0907640703980157E-3</c:v>
                  </c:pt>
                </c:numCache>
              </c:numRef>
            </c:minus>
            <c:spPr>
              <a:noFill/>
              <a:ln w="15875" cap="flat" cmpd="sng" algn="ctr">
                <a:solidFill>
                  <a:srgbClr val="00B05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厚労省統計!$E$35:$M$35</c:f>
              <c:numCache>
                <c:formatCode>#,##0.000_ </c:formatCode>
                <c:ptCount val="9"/>
                <c:pt idx="0">
                  <c:v>0.10355817616349219</c:v>
                </c:pt>
                <c:pt idx="1">
                  <c:v>0.35308294475930824</c:v>
                </c:pt>
                <c:pt idx="2">
                  <c:v>0.10355817616349219</c:v>
                </c:pt>
                <c:pt idx="3">
                  <c:v>0.12883257361255618</c:v>
                </c:pt>
                <c:pt idx="4">
                  <c:v>0.11269650152494549</c:v>
                </c:pt>
                <c:pt idx="5">
                  <c:v>0.10544578816031826</c:v>
                </c:pt>
                <c:pt idx="6">
                  <c:v>0.14047577095152272</c:v>
                </c:pt>
                <c:pt idx="7">
                  <c:v>0.13683312622788729</c:v>
                </c:pt>
                <c:pt idx="8">
                  <c:v>0.11595732649753082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A4-4CD2-9805-6DBA8A5EB3AD}"/>
            </c:ext>
          </c:extLst>
        </c:ser>
        <c:ser>
          <c:idx val="3"/>
          <c:order val="3"/>
          <c:tx>
            <c:v>6月抗体検査</c:v>
          </c:tx>
          <c:spPr>
            <a:ln w="12700" cap="rnd">
              <a:solidFill>
                <a:srgbClr val="FF505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厚労省統計!$C$49</c:f>
                <c:numCache>
                  <c:formatCode>General</c:formatCode>
                  <c:ptCount val="1"/>
                  <c:pt idx="0">
                    <c:v>0.1374313948607947</c:v>
                  </c:pt>
                </c:numCache>
              </c:numRef>
            </c:plus>
            <c:minus>
              <c:numRef>
                <c:f>厚労省統計!$C$50</c:f>
                <c:numCache>
                  <c:formatCode>General</c:formatCode>
                  <c:ptCount val="1"/>
                  <c:pt idx="0">
                    <c:v>4.6495600865658862E-2</c:v>
                  </c:pt>
                </c:numCache>
              </c:numRef>
            </c:minus>
            <c:spPr>
              <a:noFill/>
              <a:ln w="38100" cap="flat" cmpd="sng" algn="ctr">
                <a:solidFill>
                  <a:srgbClr val="FF505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(厚労省統計!$E$2,厚労省統計!$O$2)</c:f>
              <c:numCache>
                <c:formatCode>General</c:formatCode>
                <c:ptCount val="2"/>
                <c:pt idx="0">
                  <c:v>0</c:v>
                </c:pt>
                <c:pt idx="1">
                  <c:v>85</c:v>
                </c:pt>
              </c:numCache>
            </c:numRef>
          </c:xVal>
          <c:yVal>
            <c:numRef>
              <c:f>(厚労省統計!$B$48,厚労省統計!$B$48)</c:f>
              <c:numCache>
                <c:formatCode>0.000_ </c:formatCode>
                <c:ptCount val="2"/>
                <c:pt idx="0">
                  <c:v>0.10440991008689879</c:v>
                </c:pt>
                <c:pt idx="1">
                  <c:v>0.10440991008689879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AC8-458D-9FC1-845025FBDAAA}"/>
            </c:ext>
          </c:extLst>
        </c:ser>
        <c:ser>
          <c:idx val="5"/>
          <c:order val="4"/>
          <c:tx>
            <c:v>実際のα１</c:v>
          </c:tx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(厚労省統計!$E$2,厚労省統計!$O$2)</c:f>
              <c:numCache>
                <c:formatCode>General</c:formatCode>
                <c:ptCount val="2"/>
                <c:pt idx="0">
                  <c:v>0</c:v>
                </c:pt>
                <c:pt idx="1">
                  <c:v>85</c:v>
                </c:pt>
              </c:numCache>
            </c:numRef>
          </c:xVal>
          <c:yVal>
            <c:numRef>
              <c:f>(厚労省統計!$C$48,厚労省統計!$C$48)</c:f>
              <c:numCache>
                <c:formatCode>0.000_ </c:formatCode>
                <c:ptCount val="2"/>
                <c:pt idx="0">
                  <c:v>6.686241045110973E-2</c:v>
                </c:pt>
                <c:pt idx="1">
                  <c:v>6.686241045110973E-2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24-471A-A1D4-4F9326D4CE28}"/>
            </c:ext>
          </c:extLst>
        </c:ser>
        <c:ser>
          <c:idx val="4"/>
          <c:order val="5"/>
          <c:tx>
            <c:v>12月抗体検査</c:v>
          </c:tx>
          <c:spPr>
            <a:ln w="12700" cap="rnd">
              <a:solidFill>
                <a:srgbClr val="FF00FF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rgbClr val="FF00FF"/>
              </a:solidFill>
              <a:ln w="9525">
                <a:solidFill>
                  <a:srgbClr val="FF00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厚労省統計!$C$63</c:f>
                <c:numCache>
                  <c:formatCode>General</c:formatCode>
                  <c:ptCount val="1"/>
                  <c:pt idx="0">
                    <c:v>2.7645172988820806E-2</c:v>
                  </c:pt>
                </c:numCache>
              </c:numRef>
            </c:plus>
            <c:minus>
              <c:numRef>
                <c:f>厚労省統計!$C$64</c:f>
                <c:numCache>
                  <c:formatCode>General</c:formatCode>
                  <c:ptCount val="1"/>
                  <c:pt idx="0">
                    <c:v>1.5510392510708397E-2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FF66FF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(厚労省統計!$O$3,厚労省統計!$O$4)</c:f>
              <c:numCache>
                <c:formatCode>General</c:formatCode>
                <c:ptCount val="2"/>
                <c:pt idx="0">
                  <c:v>2</c:v>
                </c:pt>
                <c:pt idx="1">
                  <c:v>83</c:v>
                </c:pt>
              </c:numCache>
            </c:numRef>
          </c:xVal>
          <c:yVal>
            <c:numRef>
              <c:f>(厚労省統計!$B$62,厚労省統計!$B$62)</c:f>
              <c:numCache>
                <c:formatCode>0.000_ </c:formatCode>
                <c:ptCount val="2"/>
                <c:pt idx="0">
                  <c:v>5.8834014850275597E-2</c:v>
                </c:pt>
                <c:pt idx="1">
                  <c:v>5.8834014850275597E-2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AC8-458D-9FC1-845025FBD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30608"/>
        <c:axId val="51524064"/>
      </c:scatterChart>
      <c:valAx>
        <c:axId val="128130608"/>
        <c:scaling>
          <c:orientation val="minMax"/>
          <c:max val="85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歳代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524064"/>
        <c:crossesAt val="1.0000000000000002E-3"/>
        <c:crossBetween val="midCat"/>
        <c:majorUnit val="10"/>
        <c:minorUnit val="10"/>
      </c:valAx>
      <c:valAx>
        <c:axId val="51524064"/>
        <c:scaling>
          <c:logBase val="10"/>
          <c:orientation val="minMax"/>
          <c:max val="2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>
                    <a:latin typeface="+mn-ea"/>
                    <a:ea typeface="+mn-ea"/>
                    <a:cs typeface="Times New Roman" panose="02020603050405020304" pitchFamily="18" charset="0"/>
                  </a:rPr>
                  <a:t>α</a:t>
                </a:r>
                <a:r>
                  <a:rPr lang="ja-JP" altLang="en-US" sz="1100">
                    <a:latin typeface="+mn-ea"/>
                    <a:ea typeface="+mn-ea"/>
                    <a:cs typeface="Times New Roman" panose="02020603050405020304" pitchFamily="18" charset="0"/>
                  </a:rPr>
                  <a:t>・</a:t>
                </a:r>
                <a:r>
                  <a:rPr lang="en-US" altLang="ja-JP" sz="1800">
                    <a:latin typeface="+mn-ea"/>
                    <a:ea typeface="+mn-ea"/>
                    <a:cs typeface="Times New Roman" panose="02020603050405020304" pitchFamily="18" charset="0"/>
                  </a:rPr>
                  <a:t>γ</a:t>
                </a:r>
                <a:r>
                  <a:rPr lang="en-US" altLang="ja-JP" sz="1800" b="1" baseline="-25000">
                    <a:latin typeface="+mn-ea"/>
                    <a:ea typeface="+mn-ea"/>
                    <a:cs typeface="Times New Roman" panose="02020603050405020304" pitchFamily="18" charset="0"/>
                  </a:rPr>
                  <a:t>x</a:t>
                </a:r>
                <a:endParaRPr lang="ja-JP" altLang="en-US" sz="1800" b="1" baseline="-25000">
                  <a:latin typeface="+mn-ea"/>
                  <a:ea typeface="+mn-ea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9447528075384018E-3"/>
              <c:y val="0.33045391384900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130608"/>
        <c:crosses val="autoZero"/>
        <c:crossBetween val="midCat"/>
      </c:valAx>
      <c:spPr>
        <a:noFill/>
        <a:ln w="12700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50030347769028871"/>
          <c:y val="0.11595784982835695"/>
          <c:w val="0.43175000000000002"/>
          <c:h val="0.264624046346538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第１波に、６月抗体検査調査を適用</a:t>
            </a:r>
          </a:p>
        </c:rich>
      </c:tx>
      <c:layout>
        <c:manualLayout>
          <c:xMode val="edge"/>
          <c:yMode val="edge"/>
          <c:x val="0.21634282321852624"/>
          <c:y val="1.52068126520681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236537397111079"/>
          <c:y val="8.3198028622334622E-2"/>
          <c:w val="0.60260235327726897"/>
          <c:h val="0.80626376994846449"/>
        </c:manualLayout>
      </c:layout>
      <c:scatterChart>
        <c:scatterStyle val="lineMarker"/>
        <c:varyColors val="0"/>
        <c:ser>
          <c:idx val="1"/>
          <c:order val="0"/>
          <c:tx>
            <c:strRef>
              <c:f>厚労省統計!$D$5</c:f>
              <c:strCache>
                <c:ptCount val="1"/>
                <c:pt idx="0">
                  <c:v>公表感染者数　Nx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厚労省統計!$G$2:$M$2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厚労省統計!$G$5:$M$5</c:f>
              <c:numCache>
                <c:formatCode>#,##0_ </c:formatCode>
                <c:ptCount val="7"/>
                <c:pt idx="0">
                  <c:v>2854</c:v>
                </c:pt>
                <c:pt idx="1">
                  <c:v>2854</c:v>
                </c:pt>
                <c:pt idx="2">
                  <c:v>2684</c:v>
                </c:pt>
                <c:pt idx="3">
                  <c:v>2787</c:v>
                </c:pt>
                <c:pt idx="4">
                  <c:v>1905</c:v>
                </c:pt>
                <c:pt idx="5">
                  <c:v>1709</c:v>
                </c:pt>
                <c:pt idx="6">
                  <c:v>1802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29-403E-AF5E-478213F4BD97}"/>
            </c:ext>
          </c:extLst>
        </c:ser>
        <c:ser>
          <c:idx val="3"/>
          <c:order val="1"/>
          <c:tx>
            <c:v>０年代実績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厚労省統計!$E$2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厚労省統計!$E$5</c:f>
              <c:numCache>
                <c:formatCode>#,##0_ </c:formatCode>
                <c:ptCount val="1"/>
                <c:pt idx="0">
                  <c:v>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29-403E-AF5E-478213F4BD97}"/>
            </c:ext>
          </c:extLst>
        </c:ser>
        <c:ser>
          <c:idx val="4"/>
          <c:order val="2"/>
          <c:tx>
            <c:v>10年代実績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厚労省統計!$F$2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厚労省統計!$F$5</c:f>
              <c:numCache>
                <c:formatCode>#,##0_ </c:formatCode>
                <c:ptCount val="1"/>
                <c:pt idx="0">
                  <c:v>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29-403E-AF5E-478213F4BD97}"/>
            </c:ext>
          </c:extLst>
        </c:ser>
        <c:ser>
          <c:idx val="5"/>
          <c:order val="3"/>
          <c:tx>
            <c:strRef>
              <c:f>厚労省統計!$D$3</c:f>
              <c:strCache>
                <c:ptCount val="1"/>
                <c:pt idx="0">
                  <c:v>人口構成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厚労省統計!$E$3:$M$3</c:f>
              <c:numCache>
                <c:formatCode>#,##0_ </c:formatCode>
                <c:ptCount val="9"/>
                <c:pt idx="0">
                  <c:v>9670000</c:v>
                </c:pt>
                <c:pt idx="1">
                  <c:v>11020000</c:v>
                </c:pt>
                <c:pt idx="2">
                  <c:v>12710000</c:v>
                </c:pt>
                <c:pt idx="3">
                  <c:v>13960000</c:v>
                </c:pt>
                <c:pt idx="4">
                  <c:v>18180000</c:v>
                </c:pt>
                <c:pt idx="5">
                  <c:v>16620000</c:v>
                </c:pt>
                <c:pt idx="6">
                  <c:v>15630000</c:v>
                </c:pt>
                <c:pt idx="7">
                  <c:v>16350000</c:v>
                </c:pt>
                <c:pt idx="8">
                  <c:v>11660000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29-403E-AF5E-478213F4BD97}"/>
            </c:ext>
          </c:extLst>
        </c:ser>
        <c:ser>
          <c:idx val="0"/>
          <c:order val="4"/>
          <c:tx>
            <c:strRef>
              <c:f>厚労省統計!$D$7</c:f>
              <c:strCache>
                <c:ptCount val="1"/>
                <c:pt idx="0">
                  <c:v>公表死者数　Mx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厚労省統計!$E$7:$M$7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9</c:v>
                </c:pt>
                <c:pt idx="5">
                  <c:v>18</c:v>
                </c:pt>
                <c:pt idx="6">
                  <c:v>68</c:v>
                </c:pt>
                <c:pt idx="7">
                  <c:v>173</c:v>
                </c:pt>
                <c:pt idx="8">
                  <c:v>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229-403E-AF5E-478213F4BD97}"/>
            </c:ext>
          </c:extLst>
        </c:ser>
        <c:ser>
          <c:idx val="6"/>
          <c:order val="6"/>
          <c:tx>
            <c:strRef>
              <c:f>厚労省統計!$D$44</c:f>
              <c:strCache>
                <c:ptCount val="1"/>
                <c:pt idx="0">
                  <c:v>真の感染者数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FF993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厚労省統計!$F$45:$M$45</c:f>
                <c:numCache>
                  <c:formatCode>General</c:formatCode>
                  <c:ptCount val="8"/>
                  <c:pt idx="0">
                    <c:v>137280.96948501436</c:v>
                  </c:pt>
                  <c:pt idx="1">
                    <c:v>97328.410883668155</c:v>
                  </c:pt>
                  <c:pt idx="2">
                    <c:v>69003.151716336026</c:v>
                  </c:pt>
                  <c:pt idx="3">
                    <c:v>48921.326296787083</c:v>
                  </c:pt>
                  <c:pt idx="4">
                    <c:v>34683.867433697415</c:v>
                  </c:pt>
                  <c:pt idx="5">
                    <c:v>24589.902834202225</c:v>
                  </c:pt>
                  <c:pt idx="6">
                    <c:v>17433.561079986153</c:v>
                  </c:pt>
                  <c:pt idx="7">
                    <c:v>12359.912683626855</c:v>
                  </c:pt>
                </c:numCache>
              </c:numRef>
            </c:plus>
            <c:minus>
              <c:numRef>
                <c:f>厚労省統計!$F$46:$M$46</c:f>
                <c:numCache>
                  <c:formatCode>General</c:formatCode>
                  <c:ptCount val="8"/>
                  <c:pt idx="0">
                    <c:v>40453.139539094533</c:v>
                  </c:pt>
                  <c:pt idx="1">
                    <c:v>28680.157208717454</c:v>
                  </c:pt>
                  <c:pt idx="2">
                    <c:v>20333.438316247917</c:v>
                  </c:pt>
                  <c:pt idx="3">
                    <c:v>14415.845448538543</c:v>
                  </c:pt>
                  <c:pt idx="4">
                    <c:v>10220.435755328623</c:v>
                  </c:pt>
                  <c:pt idx="5">
                    <c:v>7246.0063061642713</c:v>
                  </c:pt>
                  <c:pt idx="6">
                    <c:v>5137.2180840330675</c:v>
                  </c:pt>
                  <c:pt idx="7">
                    <c:v>3642.1455527115977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厚労省統計!$F$2:$M$2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厚労省統計!$F$44:$M$44</c:f>
              <c:numCache>
                <c:formatCode>#,##0_ </c:formatCode>
                <c:ptCount val="8"/>
                <c:pt idx="0">
                  <c:v>60134.191475143511</c:v>
                </c:pt>
                <c:pt idx="1">
                  <c:v>42633.478755326192</c:v>
                </c:pt>
                <c:pt idx="2">
                  <c:v>30225.957416125941</c:v>
                </c:pt>
                <c:pt idx="3">
                  <c:v>21429.367914466111</c:v>
                </c:pt>
                <c:pt idx="4">
                  <c:v>15192.829225933818</c:v>
                </c:pt>
                <c:pt idx="5">
                  <c:v>10771.295766151372</c:v>
                </c:pt>
                <c:pt idx="6">
                  <c:v>7636.5508199003179</c:v>
                </c:pt>
                <c:pt idx="7">
                  <c:v>5414.1033438316881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229-403E-AF5E-478213F4B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06399"/>
        <c:axId val="409360751"/>
      </c:scatterChart>
      <c:scatterChart>
        <c:scatterStyle val="lineMarker"/>
        <c:varyColors val="0"/>
        <c:ser>
          <c:idx val="2"/>
          <c:order val="5"/>
          <c:tx>
            <c:strRef>
              <c:f>厚労省統計!$D$10</c:f>
              <c:strCache>
                <c:ptCount val="1"/>
                <c:pt idx="0">
                  <c:v>公表致死率　[％]</c:v>
                </c:pt>
              </c:strCache>
            </c:strRef>
          </c:tx>
          <c:spPr>
            <a:ln w="12700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12700">
                <a:solidFill>
                  <a:srgbClr val="FF00FF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厚労省統計!$E$10:$M$10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1.4015416958654519E-3</c:v>
                </c:pt>
                <c:pt idx="4">
                  <c:v>3.3532041728763042E-3</c:v>
                </c:pt>
                <c:pt idx="5">
                  <c:v>6.4585575888051671E-3</c:v>
                </c:pt>
                <c:pt idx="6">
                  <c:v>3.5695538057742782E-2</c:v>
                </c:pt>
                <c:pt idx="7">
                  <c:v>0.10122878876535986</c:v>
                </c:pt>
                <c:pt idx="8">
                  <c:v>0.20088790233074361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229-403E-AF5E-478213F4BD97}"/>
            </c:ext>
          </c:extLst>
        </c:ser>
        <c:ser>
          <c:idx val="7"/>
          <c:order val="7"/>
          <c:tx>
            <c:strRef>
              <c:f>厚労省統計!$D$48</c:f>
              <c:strCache>
                <c:ptCount val="1"/>
                <c:pt idx="0">
                  <c:v>真の致死率</c:v>
                </c:pt>
              </c:strCache>
            </c:strRef>
          </c:tx>
          <c:spPr>
            <a:ln w="19050" cap="rnd">
              <a:solidFill>
                <a:srgbClr val="FF99FF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2700">
                <a:solidFill>
                  <a:srgbClr val="FF00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厚労省統計!$F$49:$M$49</c:f>
                <c:numCache>
                  <c:formatCode>General</c:formatCode>
                  <c:ptCount val="8"/>
                  <c:pt idx="0">
                    <c:v>1.9817006656888115E-5</c:v>
                  </c:pt>
                  <c:pt idx="1">
                    <c:v>7.0106644928099527E-5</c:v>
                  </c:pt>
                  <c:pt idx="2">
                    <c:v>2.4801635020727279E-4</c:v>
                  </c:pt>
                  <c:pt idx="3">
                    <c:v>8.7740769841749818E-4</c:v>
                  </c:pt>
                  <c:pt idx="4">
                    <c:v>3.1040061213662537E-3</c:v>
                  </c:pt>
                  <c:pt idx="5">
                    <c:v>1.0981045663101317E-2</c:v>
                  </c:pt>
                  <c:pt idx="6">
                    <c:v>3.8847656589684983E-2</c:v>
                  </c:pt>
                  <c:pt idx="7">
                    <c:v>0.1374313948607947</c:v>
                  </c:pt>
                </c:numCache>
              </c:numRef>
            </c:plus>
            <c:minus>
              <c:numRef>
                <c:f>厚労省統計!$F$50:$M$50</c:f>
                <c:numCache>
                  <c:formatCode>General</c:formatCode>
                  <c:ptCount val="8"/>
                  <c:pt idx="0">
                    <c:v>6.7044624905689944E-6</c:v>
                  </c:pt>
                  <c:pt idx="1">
                    <c:v>2.3718383880983732E-5</c:v>
                  </c:pt>
                  <c:pt idx="2">
                    <c:v>8.3908551165294798E-5</c:v>
                  </c:pt>
                  <c:pt idx="3">
                    <c:v>2.9684336816488365E-4</c:v>
                  </c:pt>
                  <c:pt idx="4">
                    <c:v>1.0501430903018388E-3</c:v>
                  </c:pt>
                  <c:pt idx="5">
                    <c:v>3.715092295732672E-3</c:v>
                  </c:pt>
                  <c:pt idx="6">
                    <c:v>1.3142885853627074E-2</c:v>
                  </c:pt>
                  <c:pt idx="7">
                    <c:v>4.6495600865658862E-2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66FF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厚労省統計!$F$2:$M$2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厚労省統計!$F$48:$M$48</c:f>
              <c:numCache>
                <c:formatCode>0.000%</c:formatCode>
                <c:ptCount val="8"/>
                <c:pt idx="0">
                  <c:v>9.6412674436386443E-6</c:v>
                </c:pt>
                <c:pt idx="1">
                  <c:v>3.4107921798223795E-5</c:v>
                </c:pt>
                <c:pt idx="2">
                  <c:v>1.2066363019120822E-4</c:v>
                </c:pt>
                <c:pt idx="3" formatCode="0.00%">
                  <c:v>4.2687184921594577E-4</c:v>
                </c:pt>
                <c:pt idx="4" formatCode="0.00%">
                  <c:v>1.5101449820819166E-3</c:v>
                </c:pt>
                <c:pt idx="5" formatCode="0.00%">
                  <c:v>5.3424414636288522E-3</c:v>
                </c:pt>
                <c:pt idx="6" formatCode="0.0%">
                  <c:v>1.8899960686524716E-2</c:v>
                </c:pt>
                <c:pt idx="7" formatCode="0.0%">
                  <c:v>6.686241045110973E-2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229-403E-AF5E-478213F4B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23136"/>
        <c:axId val="23923552"/>
      </c:scatterChart>
      <c:valAx>
        <c:axId val="408306399"/>
        <c:scaling>
          <c:orientation val="minMax"/>
          <c:max val="8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 b="1"/>
                  <a:t>歳代</a:t>
                </a:r>
              </a:p>
            </c:rich>
          </c:tx>
          <c:layout>
            <c:manualLayout>
              <c:xMode val="edge"/>
              <c:yMode val="edge"/>
              <c:x val="0.53179758780152486"/>
              <c:y val="0.943415330382972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360751"/>
        <c:crossesAt val="0.1"/>
        <c:crossBetween val="midCat"/>
        <c:majorUnit val="10"/>
      </c:valAx>
      <c:valAx>
        <c:axId val="409360751"/>
        <c:scaling>
          <c:logBase val="10"/>
          <c:orientation val="minMax"/>
          <c:max val="3000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="1"/>
                  <a:t>第１波の　死者累計、</a:t>
                </a:r>
                <a:r>
                  <a:rPr lang="ja-JP" altLang="en-US" sz="1200" b="1">
                    <a:solidFill>
                      <a:srgbClr val="FF9933"/>
                    </a:solidFill>
                  </a:rPr>
                  <a:t>感染者累計</a:t>
                </a:r>
                <a:endParaRPr lang="ja-JP" altLang="en-US" sz="1200" b="1">
                  <a:solidFill>
                    <a:srgbClr val="00B05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566705947470851E-2"/>
              <c:y val="0.30247883020096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306399"/>
        <c:crosses val="autoZero"/>
        <c:crossBetween val="midCat"/>
      </c:valAx>
      <c:valAx>
        <c:axId val="23923552"/>
        <c:scaling>
          <c:logBase val="10"/>
          <c:orientation val="minMax"/>
          <c:max val="30"/>
          <c:min val="1.0000000000000004E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 b="1">
                    <a:solidFill>
                      <a:srgbClr val="FF00FF"/>
                    </a:solidFill>
                  </a:rPr>
                  <a:t>年代別致死率［％］</a:t>
                </a:r>
                <a:endParaRPr lang="en-US" altLang="ja-JP" sz="1100" b="1" baseline="0">
                  <a:solidFill>
                    <a:srgbClr val="FF00FF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33383327084115"/>
              <c:y val="0.376843736230051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%" sourceLinked="0"/>
        <c:majorTickMark val="in"/>
        <c:minorTickMark val="in"/>
        <c:tickLblPos val="nextTo"/>
        <c:spPr>
          <a:noFill/>
          <a:ln w="15875" cap="flat" cmpd="sng" algn="ctr">
            <a:solidFill>
              <a:srgbClr val="FF00F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FF00FF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923136"/>
        <c:crosses val="max"/>
        <c:crossBetween val="midCat"/>
      </c:valAx>
      <c:valAx>
        <c:axId val="2392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23552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第３波</a:t>
            </a:r>
            <a:r>
              <a:rPr lang="ja-JP" altLang="en-US" sz="900"/>
              <a:t>（～</a:t>
            </a:r>
            <a:r>
              <a:rPr lang="en-US" altLang="ja-JP" sz="900"/>
              <a:t>2/3</a:t>
            </a:r>
            <a:r>
              <a:rPr lang="ja-JP" altLang="en-US" sz="900"/>
              <a:t>）</a:t>
            </a:r>
            <a:r>
              <a:rPr lang="ja-JP" altLang="en-US" sz="1400"/>
              <a:t>に、</a:t>
            </a:r>
            <a:r>
              <a:rPr lang="en-US" altLang="ja-JP" sz="1400"/>
              <a:t>12</a:t>
            </a:r>
            <a:r>
              <a:rPr lang="ja-JP" altLang="en-US" sz="1400"/>
              <a:t>月抗体検査調査を適用</a:t>
            </a:r>
          </a:p>
        </c:rich>
      </c:tx>
      <c:layout>
        <c:manualLayout>
          <c:xMode val="edge"/>
          <c:yMode val="edge"/>
          <c:x val="0.19650155337725642"/>
          <c:y val="2.1289537712895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236537397111079"/>
          <c:y val="8.3198028622334622E-2"/>
          <c:w val="0.60260235327726897"/>
          <c:h val="0.80626376994846449"/>
        </c:manualLayout>
      </c:layout>
      <c:scatterChart>
        <c:scatterStyle val="lineMarker"/>
        <c:varyColors val="0"/>
        <c:ser>
          <c:idx val="1"/>
          <c:order val="0"/>
          <c:tx>
            <c:strRef>
              <c:f>厚労省統計!$D$5</c:f>
              <c:strCache>
                <c:ptCount val="1"/>
                <c:pt idx="0">
                  <c:v>公表感染者数　Nx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厚労省統計!$G$2:$M$2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厚労省統計!$G$29:$M$29</c:f>
              <c:numCache>
                <c:formatCode>#,##0_ </c:formatCode>
                <c:ptCount val="7"/>
                <c:pt idx="0">
                  <c:v>67976</c:v>
                </c:pt>
                <c:pt idx="1">
                  <c:v>47598</c:v>
                </c:pt>
                <c:pt idx="2">
                  <c:v>47400</c:v>
                </c:pt>
                <c:pt idx="3">
                  <c:v>44130</c:v>
                </c:pt>
                <c:pt idx="4">
                  <c:v>28856</c:v>
                </c:pt>
                <c:pt idx="5">
                  <c:v>25806</c:v>
                </c:pt>
                <c:pt idx="6">
                  <c:v>26527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F2-43CC-A01F-9E7042311500}"/>
            </c:ext>
          </c:extLst>
        </c:ser>
        <c:ser>
          <c:idx val="3"/>
          <c:order val="1"/>
          <c:tx>
            <c:v>０年代実績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厚労省統計!$E$2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厚労省統計!$E$29</c:f>
              <c:numCache>
                <c:formatCode>#,##0_ </c:formatCode>
                <c:ptCount val="1"/>
                <c:pt idx="0">
                  <c:v>9437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F2-43CC-A01F-9E7042311500}"/>
            </c:ext>
          </c:extLst>
        </c:ser>
        <c:ser>
          <c:idx val="4"/>
          <c:order val="2"/>
          <c:tx>
            <c:v>10年代実績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厚労省統計!$F$2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厚労省統計!$F$29</c:f>
              <c:numCache>
                <c:formatCode>#,##0_ </c:formatCode>
                <c:ptCount val="1"/>
                <c:pt idx="0">
                  <c:v>22887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F2-43CC-A01F-9E7042311500}"/>
            </c:ext>
          </c:extLst>
        </c:ser>
        <c:ser>
          <c:idx val="5"/>
          <c:order val="3"/>
          <c:tx>
            <c:strRef>
              <c:f>厚労省統計!$D$3</c:f>
              <c:strCache>
                <c:ptCount val="1"/>
                <c:pt idx="0">
                  <c:v>人口構成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厚労省統計!$E$3:$M$3</c:f>
              <c:numCache>
                <c:formatCode>#,##0_ </c:formatCode>
                <c:ptCount val="9"/>
                <c:pt idx="0">
                  <c:v>9670000</c:v>
                </c:pt>
                <c:pt idx="1">
                  <c:v>11020000</c:v>
                </c:pt>
                <c:pt idx="2">
                  <c:v>12710000</c:v>
                </c:pt>
                <c:pt idx="3">
                  <c:v>13960000</c:v>
                </c:pt>
                <c:pt idx="4">
                  <c:v>18180000</c:v>
                </c:pt>
                <c:pt idx="5">
                  <c:v>16620000</c:v>
                </c:pt>
                <c:pt idx="6">
                  <c:v>15630000</c:v>
                </c:pt>
                <c:pt idx="7">
                  <c:v>16350000</c:v>
                </c:pt>
                <c:pt idx="8">
                  <c:v>11660000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F2-43CC-A01F-9E7042311500}"/>
            </c:ext>
          </c:extLst>
        </c:ser>
        <c:ser>
          <c:idx val="0"/>
          <c:order val="4"/>
          <c:tx>
            <c:strRef>
              <c:f>厚労省統計!$D$7</c:f>
              <c:strCache>
                <c:ptCount val="1"/>
                <c:pt idx="0">
                  <c:v>公表死者数　Mx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厚労省統計!$E$31:$M$31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35</c:v>
                </c:pt>
                <c:pt idx="5">
                  <c:v>107</c:v>
                </c:pt>
                <c:pt idx="6">
                  <c:v>336</c:v>
                </c:pt>
                <c:pt idx="7">
                  <c:v>1071</c:v>
                </c:pt>
                <c:pt idx="8">
                  <c:v>3076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BF2-43CC-A01F-9E7042311500}"/>
            </c:ext>
          </c:extLst>
        </c:ser>
        <c:ser>
          <c:idx val="6"/>
          <c:order val="6"/>
          <c:tx>
            <c:strRef>
              <c:f>厚労省統計!$D$44</c:f>
              <c:strCache>
                <c:ptCount val="1"/>
                <c:pt idx="0">
                  <c:v>真の感染者数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厚労省統計!$F$59:$M$59</c:f>
                <c:numCache>
                  <c:formatCode>General</c:formatCode>
                  <c:ptCount val="8"/>
                  <c:pt idx="0">
                    <c:v>49173.956287560599</c:v>
                  </c:pt>
                  <c:pt idx="1">
                    <c:v>42836.062111883133</c:v>
                  </c:pt>
                  <c:pt idx="2">
                    <c:v>37315.041452487123</c:v>
                  </c:pt>
                  <c:pt idx="3">
                    <c:v>32505.609758525439</c:v>
                  </c:pt>
                  <c:pt idx="4">
                    <c:v>28316.052311476644</c:v>
                  </c:pt>
                  <c:pt idx="5">
                    <c:v>24666.475247276037</c:v>
                  </c:pt>
                  <c:pt idx="6">
                    <c:v>21487.281999330087</c:v>
                  </c:pt>
                  <c:pt idx="7">
                    <c:v>18717.846108544491</c:v>
                  </c:pt>
                </c:numCache>
              </c:numRef>
            </c:plus>
            <c:minus>
              <c:numRef>
                <c:f>厚労省統計!$F$60:$M$60</c:f>
                <c:numCache>
                  <c:formatCode>General</c:formatCode>
                  <c:ptCount val="8"/>
                  <c:pt idx="0">
                    <c:v>43908.11908233635</c:v>
                  </c:pt>
                  <c:pt idx="1">
                    <c:v>38248.923987893861</c:v>
                  </c:pt>
                  <c:pt idx="2">
                    <c:v>33319.126776720048</c:v>
                  </c:pt>
                  <c:pt idx="3">
                    <c:v>29024.717388507936</c:v>
                  </c:pt>
                  <c:pt idx="4">
                    <c:v>25283.802457613059</c:v>
                  </c:pt>
                  <c:pt idx="5">
                    <c:v>22025.043626047973</c:v>
                  </c:pt>
                  <c:pt idx="6">
                    <c:v>19186.297137962716</c:v>
                  </c:pt>
                  <c:pt idx="7">
                    <c:v>16713.428773001178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厚労省統計!$F$2:$M$2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厚労省統計!$F$58:$M$58</c:f>
              <c:numCache>
                <c:formatCode>#,##0_ </c:formatCode>
                <c:ptCount val="8"/>
                <c:pt idx="0">
                  <c:v>137352.67561242142</c:v>
                </c:pt>
                <c:pt idx="1">
                  <c:v>119649.67206137507</c:v>
                </c:pt>
                <c:pt idx="2">
                  <c:v>104228.35929888481</c:v>
                </c:pt>
                <c:pt idx="3">
                  <c:v>90794.656558397255</c:v>
                </c:pt>
                <c:pt idx="4">
                  <c:v>79092.386323743252</c:v>
                </c:pt>
                <c:pt idx="5">
                  <c:v>68898.38908483315</c:v>
                </c:pt>
                <c:pt idx="6">
                  <c:v>60018.267738876209</c:v>
                </c:pt>
                <c:pt idx="7">
                  <c:v>52282.680483866228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BF2-43CC-A01F-9E7042311500}"/>
            </c:ext>
          </c:extLst>
        </c:ser>
        <c:ser>
          <c:idx val="8"/>
          <c:order val="8"/>
          <c:tx>
            <c:v>第２波死亡者数</c:v>
          </c:tx>
          <c:spPr>
            <a:ln w="127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厚労省統計!$G$2:$M$2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厚労省統計!$G$15:$M$15</c:f>
              <c:numCache>
                <c:formatCode>#,##0_ </c:formatCode>
                <c:ptCount val="7"/>
                <c:pt idx="0">
                  <c:v>2</c:v>
                </c:pt>
                <c:pt idx="1">
                  <c:v>2</c:v>
                </c:pt>
                <c:pt idx="2">
                  <c:v>8</c:v>
                </c:pt>
                <c:pt idx="3">
                  <c:v>32</c:v>
                </c:pt>
                <c:pt idx="4">
                  <c:v>77</c:v>
                </c:pt>
                <c:pt idx="5">
                  <c:v>213</c:v>
                </c:pt>
                <c:pt idx="6">
                  <c:v>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D6-4CBF-8E23-454D28A49C5E}"/>
            </c:ext>
          </c:extLst>
        </c:ser>
        <c:ser>
          <c:idx val="9"/>
          <c:order val="9"/>
          <c:tx>
            <c:v>第１波死亡者数</c:v>
          </c:tx>
          <c:spPr>
            <a:ln w="127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厚労省統計!$G$2:$M$2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厚労省統計!$G$7:$M$7</c:f>
              <c:numCache>
                <c:formatCode>#,##0_ </c:formatCode>
                <c:ptCount val="7"/>
                <c:pt idx="0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18</c:v>
                </c:pt>
                <c:pt idx="4">
                  <c:v>68</c:v>
                </c:pt>
                <c:pt idx="5">
                  <c:v>173</c:v>
                </c:pt>
                <c:pt idx="6">
                  <c:v>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D6-4CBF-8E23-454D28A49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06399"/>
        <c:axId val="409360751"/>
      </c:scatterChart>
      <c:scatterChart>
        <c:scatterStyle val="lineMarker"/>
        <c:varyColors val="0"/>
        <c:ser>
          <c:idx val="2"/>
          <c:order val="5"/>
          <c:tx>
            <c:strRef>
              <c:f>厚労省統計!$D$10</c:f>
              <c:strCache>
                <c:ptCount val="1"/>
                <c:pt idx="0">
                  <c:v>公表致死率　[％]</c:v>
                </c:pt>
              </c:strCache>
            </c:strRef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12700">
                <a:solidFill>
                  <a:srgbClr val="FF00FF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厚労省統計!$E$34:$M$34</c:f>
              <c:numCache>
                <c:formatCode>0.000%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1.4711074496881253E-5</c:v>
                </c:pt>
                <c:pt idx="3">
                  <c:v>1.6807428883566536E-4</c:v>
                </c:pt>
                <c:pt idx="4" formatCode="0.00%">
                  <c:v>7.383966244725738E-4</c:v>
                </c:pt>
                <c:pt idx="5" formatCode="0.00%">
                  <c:v>2.4246544300929075E-3</c:v>
                </c:pt>
                <c:pt idx="6" formatCode="0.0%">
                  <c:v>1.1644025505960632E-2</c:v>
                </c:pt>
                <c:pt idx="7" formatCode="0.0%">
                  <c:v>4.1501976284584984E-2</c:v>
                </c:pt>
                <c:pt idx="8" formatCode="0.0%">
                  <c:v>0.11595732649753082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BF2-43CC-A01F-9E7042311500}"/>
            </c:ext>
          </c:extLst>
        </c:ser>
        <c:ser>
          <c:idx val="7"/>
          <c:order val="7"/>
          <c:tx>
            <c:strRef>
              <c:f>厚労省統計!$D$48</c:f>
              <c:strCache>
                <c:ptCount val="1"/>
                <c:pt idx="0">
                  <c:v>真の致死率</c:v>
                </c:pt>
              </c:strCache>
            </c:strRef>
          </c:tx>
          <c:spPr>
            <a:ln w="19050" cap="rnd">
              <a:solidFill>
                <a:srgbClr val="FF66FF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2700">
                <a:solidFill>
                  <a:srgbClr val="FF66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厚労省統計!$F$63:$M$63</c:f>
                <c:numCache>
                  <c:formatCode>General</c:formatCode>
                  <c:ptCount val="8"/>
                  <c:pt idx="0">
                    <c:v>3.9863131543211173E-6</c:v>
                  </c:pt>
                  <c:pt idx="1">
                    <c:v>1.4102384165323178E-5</c:v>
                  </c:pt>
                  <c:pt idx="2">
                    <c:v>4.9890019034449681E-5</c:v>
                  </c:pt>
                  <c:pt idx="3">
                    <c:v>1.7649597189233238E-4</c:v>
                  </c:pt>
                  <c:pt idx="4">
                    <c:v>6.2438998214670819E-4</c:v>
                  </c:pt>
                  <c:pt idx="5">
                    <c:v>2.2089050850576586E-3</c:v>
                  </c:pt>
                  <c:pt idx="6">
                    <c:v>7.8144458019942086E-3</c:v>
                  </c:pt>
                  <c:pt idx="7">
                    <c:v>2.7645172988820806E-2</c:v>
                  </c:pt>
                </c:numCache>
              </c:numRef>
            </c:plus>
            <c:minus>
              <c:numRef>
                <c:f>厚労省統計!$F$64:$M$64</c:f>
                <c:numCache>
                  <c:formatCode>General</c:formatCode>
                  <c:ptCount val="8"/>
                  <c:pt idx="0">
                    <c:v>2.2365308301425073E-6</c:v>
                  </c:pt>
                  <c:pt idx="1">
                    <c:v>7.9121774289281204E-6</c:v>
                  </c:pt>
                  <c:pt idx="2">
                    <c:v>2.7990918266416476E-5</c:v>
                  </c:pt>
                  <c:pt idx="3">
                    <c:v>9.902350047569011E-5</c:v>
                  </c:pt>
                  <c:pt idx="4">
                    <c:v>3.5031553995939536E-4</c:v>
                  </c:pt>
                  <c:pt idx="5">
                    <c:v>1.2393116477150824E-3</c:v>
                  </c:pt>
                  <c:pt idx="6">
                    <c:v>4.3843140967720021E-3</c:v>
                  </c:pt>
                  <c:pt idx="7">
                    <c:v>1.5510392510708397E-2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66FF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厚労省統計!$F$2:$M$2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厚労省統計!$F$62:$M$62</c:f>
              <c:numCache>
                <c:formatCode>0.000%</c:formatCode>
                <c:ptCount val="8"/>
                <c:pt idx="0">
                  <c:v>8.4836078766451365E-6</c:v>
                </c:pt>
                <c:pt idx="1">
                  <c:v>3.0012468351796192E-5</c:v>
                </c:pt>
                <c:pt idx="2">
                  <c:v>1.0617514030171913E-4</c:v>
                </c:pt>
                <c:pt idx="3" formatCode="0.00%">
                  <c:v>3.7561590356212973E-4</c:v>
                </c:pt>
                <c:pt idx="4" formatCode="0.00%">
                  <c:v>1.3288167701767627E-3</c:v>
                </c:pt>
                <c:pt idx="5" formatCode="0.00%">
                  <c:v>4.7009564609953591E-3</c:v>
                </c:pt>
                <c:pt idx="6" formatCode="0.0%">
                  <c:v>1.6630578529825715E-2</c:v>
                </c:pt>
                <c:pt idx="7" formatCode="0.0%">
                  <c:v>5.8834014850275604E-2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BF2-43CC-A01F-9E7042311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23136"/>
        <c:axId val="23923552"/>
      </c:scatterChart>
      <c:valAx>
        <c:axId val="408306399"/>
        <c:scaling>
          <c:orientation val="minMax"/>
          <c:max val="8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 b="1"/>
                  <a:t>歳代</a:t>
                </a:r>
              </a:p>
            </c:rich>
          </c:tx>
          <c:layout>
            <c:manualLayout>
              <c:xMode val="edge"/>
              <c:yMode val="edge"/>
              <c:x val="0.53179758780152486"/>
              <c:y val="0.943415330382972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360751"/>
        <c:crossesAt val="0.1"/>
        <c:crossBetween val="midCat"/>
        <c:majorUnit val="10"/>
      </c:valAx>
      <c:valAx>
        <c:axId val="409360751"/>
        <c:scaling>
          <c:logBase val="10"/>
          <c:orientation val="minMax"/>
          <c:max val="3000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="1"/>
                  <a:t>第３波の　死者累計、</a:t>
                </a:r>
                <a:r>
                  <a:rPr lang="ja-JP" altLang="en-US" sz="1200" b="1">
                    <a:solidFill>
                      <a:srgbClr val="FF9933"/>
                    </a:solidFill>
                  </a:rPr>
                  <a:t>感染者累計</a:t>
                </a:r>
                <a:endParaRPr lang="ja-JP" altLang="en-US" sz="1200" b="1">
                  <a:solidFill>
                    <a:srgbClr val="00B05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566705947470851E-2"/>
              <c:y val="0.30247883020096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306399"/>
        <c:crosses val="autoZero"/>
        <c:crossBetween val="midCat"/>
      </c:valAx>
      <c:valAx>
        <c:axId val="23923552"/>
        <c:scaling>
          <c:logBase val="10"/>
          <c:orientation val="minMax"/>
          <c:max val="30"/>
          <c:min val="1.0000000000000004E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 b="1">
                    <a:solidFill>
                      <a:srgbClr val="FF00FF"/>
                    </a:solidFill>
                  </a:rPr>
                  <a:t>年代別致死率［％］</a:t>
                </a:r>
                <a:endParaRPr lang="en-US" altLang="ja-JP" sz="1100" b="1" baseline="0">
                  <a:solidFill>
                    <a:srgbClr val="FF00FF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050386558823007"/>
              <c:y val="0.37380237369963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%" sourceLinked="0"/>
        <c:majorTickMark val="in"/>
        <c:minorTickMark val="in"/>
        <c:tickLblPos val="nextTo"/>
        <c:spPr>
          <a:noFill/>
          <a:ln w="15875" cap="flat" cmpd="sng" algn="ctr">
            <a:solidFill>
              <a:srgbClr val="FF00F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FF00FF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923136"/>
        <c:crosses val="max"/>
        <c:crossBetween val="midCat"/>
      </c:valAx>
      <c:valAx>
        <c:axId val="2392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23552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第</a:t>
            </a:r>
            <a:r>
              <a:rPr lang="en-US" altLang="ja-JP" sz="1400"/>
              <a:t>1</a:t>
            </a:r>
            <a:r>
              <a:rPr lang="ja-JP" altLang="en-US" sz="1400"/>
              <a:t>波＋第</a:t>
            </a:r>
            <a:r>
              <a:rPr lang="en-US" altLang="ja-JP" sz="1400"/>
              <a:t>2</a:t>
            </a:r>
            <a:r>
              <a:rPr lang="ja-JP" altLang="en-US" sz="1400"/>
              <a:t>波＋第３波</a:t>
            </a:r>
            <a:r>
              <a:rPr lang="ja-JP" altLang="en-US" sz="900"/>
              <a:t>（～</a:t>
            </a:r>
            <a:r>
              <a:rPr lang="en-US" altLang="ja-JP" sz="900"/>
              <a:t>2/3</a:t>
            </a:r>
            <a:r>
              <a:rPr lang="ja-JP" altLang="en-US" sz="900"/>
              <a:t>）</a:t>
            </a:r>
            <a:r>
              <a:rPr lang="ja-JP" altLang="en-US" sz="1400"/>
              <a:t>に抗体検査適用</a:t>
            </a:r>
            <a:endParaRPr lang="en-US" altLang="ja-JP" sz="1400"/>
          </a:p>
        </c:rich>
      </c:tx>
      <c:layout>
        <c:manualLayout>
          <c:xMode val="edge"/>
          <c:yMode val="edge"/>
          <c:x val="0.15398454657453534"/>
          <c:y val="2.1289537712895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236537397111079"/>
          <c:y val="8.3198028622334622E-2"/>
          <c:w val="0.60260235327726897"/>
          <c:h val="0.80626376994846449"/>
        </c:manualLayout>
      </c:layout>
      <c:scatterChart>
        <c:scatterStyle val="lineMarker"/>
        <c:varyColors val="0"/>
        <c:ser>
          <c:idx val="1"/>
          <c:order val="0"/>
          <c:tx>
            <c:strRef>
              <c:f>厚労省統計!$D$5</c:f>
              <c:strCache>
                <c:ptCount val="1"/>
                <c:pt idx="0">
                  <c:v>公表感染者数　Nx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厚労省統計!$G$2:$M$2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</c:numCache>
            </c:numRef>
          </c:xVal>
          <c:yVal>
            <c:numRef>
              <c:f>厚労省統計!$G$71:$M$71</c:f>
              <c:numCache>
                <c:formatCode>#,##0_ </c:formatCode>
                <c:ptCount val="7"/>
                <c:pt idx="0">
                  <c:v>90087</c:v>
                </c:pt>
                <c:pt idx="1">
                  <c:v>61289</c:v>
                </c:pt>
                <c:pt idx="2">
                  <c:v>58432</c:v>
                </c:pt>
                <c:pt idx="3">
                  <c:v>53892</c:v>
                </c:pt>
                <c:pt idx="4">
                  <c:v>34942</c:v>
                </c:pt>
                <c:pt idx="5">
                  <c:v>30975</c:v>
                </c:pt>
                <c:pt idx="6">
                  <c:v>31446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B5-4C4A-B45F-DD576975A0EB}"/>
            </c:ext>
          </c:extLst>
        </c:ser>
        <c:ser>
          <c:idx val="3"/>
          <c:order val="1"/>
          <c:tx>
            <c:v>０年代実績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厚労省統計!$E$2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厚労省統計!$E$71</c:f>
              <c:numCache>
                <c:formatCode>#,##0_ </c:formatCode>
                <c:ptCount val="1"/>
                <c:pt idx="0">
                  <c:v>11340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B5-4C4A-B45F-DD576975A0EB}"/>
            </c:ext>
          </c:extLst>
        </c:ser>
        <c:ser>
          <c:idx val="4"/>
          <c:order val="2"/>
          <c:tx>
            <c:v>10年代実績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25400">
                <a:solidFill>
                  <a:srgbClr val="FF9933"/>
                </a:solidFill>
              </a:ln>
              <a:effectLst/>
            </c:spPr>
          </c:marker>
          <c:xVal>
            <c:numRef>
              <c:f>厚労省統計!$F$2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厚労省統計!$F$71</c:f>
              <c:numCache>
                <c:formatCode>#,##0_ </c:formatCode>
                <c:ptCount val="1"/>
                <c:pt idx="0">
                  <c:v>26886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B5-4C4A-B45F-DD576975A0EB}"/>
            </c:ext>
          </c:extLst>
        </c:ser>
        <c:ser>
          <c:idx val="5"/>
          <c:order val="3"/>
          <c:tx>
            <c:strRef>
              <c:f>厚労省統計!$D$3</c:f>
              <c:strCache>
                <c:ptCount val="1"/>
                <c:pt idx="0">
                  <c:v>人口構成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厚労省統計!$E$3:$M$3</c:f>
              <c:numCache>
                <c:formatCode>#,##0_ </c:formatCode>
                <c:ptCount val="9"/>
                <c:pt idx="0">
                  <c:v>9670000</c:v>
                </c:pt>
                <c:pt idx="1">
                  <c:v>11020000</c:v>
                </c:pt>
                <c:pt idx="2">
                  <c:v>12710000</c:v>
                </c:pt>
                <c:pt idx="3">
                  <c:v>13960000</c:v>
                </c:pt>
                <c:pt idx="4">
                  <c:v>18180000</c:v>
                </c:pt>
                <c:pt idx="5">
                  <c:v>16620000</c:v>
                </c:pt>
                <c:pt idx="6">
                  <c:v>15630000</c:v>
                </c:pt>
                <c:pt idx="7">
                  <c:v>16350000</c:v>
                </c:pt>
                <c:pt idx="8">
                  <c:v>11660000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B5-4C4A-B45F-DD576975A0EB}"/>
            </c:ext>
          </c:extLst>
        </c:ser>
        <c:ser>
          <c:idx val="0"/>
          <c:order val="4"/>
          <c:tx>
            <c:strRef>
              <c:f>厚労省統計!$D$7</c:f>
              <c:strCache>
                <c:ptCount val="1"/>
                <c:pt idx="0">
                  <c:v>公表死者数　Mx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2"/>
              <c:spPr>
                <a:solidFill>
                  <a:schemeClr val="tx1">
                    <a:lumMod val="50000"/>
                    <a:lumOff val="50000"/>
                  </a:schemeClr>
                </a:solidFill>
                <a:ln w="12700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2225" cap="rnd">
                <a:solidFill>
                  <a:schemeClr val="bg1">
                    <a:lumMod val="6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A67-4549-A10E-85AD47EC6F82}"/>
              </c:ext>
            </c:extLst>
          </c:dPt>
          <c:dPt>
            <c:idx val="1"/>
            <c:marker>
              <c:symbol val="circle"/>
              <c:size val="2"/>
              <c:spPr>
                <a:solidFill>
                  <a:schemeClr val="tx1">
                    <a:lumMod val="50000"/>
                    <a:lumOff val="50000"/>
                  </a:schemeClr>
                </a:solidFill>
                <a:ln w="12700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2225" cap="rnd">
                <a:solidFill>
                  <a:schemeClr val="bg1">
                    <a:lumMod val="6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67-4549-A10E-85AD47EC6F82}"/>
              </c:ext>
            </c:extLst>
          </c:dPt>
          <c:dPt>
            <c:idx val="2"/>
            <c:marker>
              <c:symbol val="circle"/>
              <c:size val="2"/>
              <c:spPr>
                <a:solidFill>
                  <a:schemeClr val="tx1">
                    <a:lumMod val="50000"/>
                    <a:lumOff val="50000"/>
                  </a:schemeClr>
                </a:solidFill>
                <a:ln w="12700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2225" cap="rnd">
                <a:solidFill>
                  <a:schemeClr val="bg1">
                    <a:lumMod val="6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A67-4549-A10E-85AD47EC6F82}"/>
              </c:ext>
            </c:extLst>
          </c:dPt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厚労省統計!$E$85:$M$85</c:f>
              <c:numCache>
                <c:formatCode>#,##0_ </c:formatCode>
                <c:ptCount val="9"/>
                <c:pt idx="0">
                  <c:v>0.88981472967000186</c:v>
                </c:pt>
                <c:pt idx="1">
                  <c:v>2.4447921098525094</c:v>
                </c:pt>
                <c:pt idx="2">
                  <c:v>6.7906029737140443</c:v>
                </c:pt>
                <c:pt idx="3">
                  <c:v>19.067464612318908</c:v>
                </c:pt>
                <c:pt idx="4">
                  <c:v>54.111457573641999</c:v>
                </c:pt>
                <c:pt idx="5">
                  <c:v>155.13109828989317</c:v>
                </c:pt>
                <c:pt idx="6">
                  <c:v>449.00119571162554</c:v>
                </c:pt>
                <c:pt idx="7">
                  <c:v>1311.0064349976135</c:v>
                </c:pt>
                <c:pt idx="8">
                  <c:v>3858.3901410058875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B5-4C4A-B45F-DD576975A0EB}"/>
            </c:ext>
          </c:extLst>
        </c:ser>
        <c:ser>
          <c:idx val="6"/>
          <c:order val="6"/>
          <c:tx>
            <c:strRef>
              <c:f>厚労省統計!$D$44</c:f>
              <c:strCache>
                <c:ptCount val="1"/>
                <c:pt idx="0">
                  <c:v>真の感染者数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厚労省統計!$F$82:$M$82</c:f>
                <c:numCache>
                  <c:formatCode>General</c:formatCode>
                  <c:ptCount val="8"/>
                  <c:pt idx="0">
                    <c:v>148782.44496982687</c:v>
                  </c:pt>
                  <c:pt idx="1">
                    <c:v>108357.19543514411</c:v>
                  </c:pt>
                  <c:pt idx="2">
                    <c:v>79808.333680222408</c:v>
                  </c:pt>
                  <c:pt idx="3">
                    <c:v>59641.040879915243</c:v>
                  </c:pt>
                  <c:pt idx="4">
                    <c:v>45365.553712211426</c:v>
                  </c:pt>
                  <c:pt idx="5">
                    <c:v>35207.6335282375</c:v>
                  </c:pt>
                  <c:pt idx="6">
                    <c:v>27906.915240035854</c:v>
                  </c:pt>
                  <c:pt idx="7">
                    <c:v>22575.854736760652</c:v>
                  </c:pt>
                </c:numCache>
              </c:numRef>
            </c:plus>
            <c:minus>
              <c:numRef>
                <c:f>厚労省統計!$F$83:$M$83</c:f>
                <c:numCache>
                  <c:formatCode>General</c:formatCode>
                  <c:ptCount val="8"/>
                  <c:pt idx="0">
                    <c:v>65266.221571493203</c:v>
                  </c:pt>
                  <c:pt idx="1">
                    <c:v>51295.09107766948</c:v>
                  </c:pt>
                  <c:pt idx="2">
                    <c:v>41175.822390554844</c:v>
                  </c:pt>
                  <c:pt idx="3">
                    <c:v>33699.783405341863</c:v>
                  </c:pt>
                  <c:pt idx="4">
                    <c:v>28039.171071213073</c:v>
                  </c:pt>
                  <c:pt idx="5">
                    <c:v>23637.234456305312</c:v>
                  </c:pt>
                  <c:pt idx="6">
                    <c:v>20124.618523712717</c:v>
                  </c:pt>
                  <c:pt idx="7">
                    <c:v>17257.50381736585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厚労省統計!$F$2:$M$2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厚労省統計!$F$81:$M$81</c:f>
              <c:numCache>
                <c:formatCode>#,##0_ </c:formatCode>
                <c:ptCount val="8"/>
                <c:pt idx="0">
                  <c:v>279972.5331868073</c:v>
                </c:pt>
                <c:pt idx="1">
                  <c:v>220441.70005151845</c:v>
                </c:pt>
                <c:pt idx="2">
                  <c:v>175460.43340235268</c:v>
                </c:pt>
                <c:pt idx="3">
                  <c:v>141136.39639236877</c:v>
                </c:pt>
                <c:pt idx="4">
                  <c:v>114670.5950379485</c:v>
                </c:pt>
                <c:pt idx="5">
                  <c:v>94042.89843712002</c:v>
                </c:pt>
                <c:pt idx="6">
                  <c:v>77789.006588561781</c:v>
                </c:pt>
                <c:pt idx="7">
                  <c:v>64842.142547066673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2B5-4C4A-B45F-DD576975A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06399"/>
        <c:axId val="409360751"/>
      </c:scatterChart>
      <c:scatterChart>
        <c:scatterStyle val="lineMarker"/>
        <c:varyColors val="0"/>
        <c:ser>
          <c:idx val="2"/>
          <c:order val="5"/>
          <c:tx>
            <c:strRef>
              <c:f>厚労省統計!$D$10</c:f>
              <c:strCache>
                <c:ptCount val="1"/>
                <c:pt idx="0">
                  <c:v>公表致死率　[％]</c:v>
                </c:pt>
              </c:strCache>
            </c:strRef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12700">
                <a:solidFill>
                  <a:srgbClr val="FF00FF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厚労省統計!$E$86:$M$86</c:f>
              <c:numCache>
                <c:formatCode>0.000%</c:formatCode>
                <c:ptCount val="9"/>
                <c:pt idx="0">
                  <c:v>7.8466907378307044E-5</c:v>
                </c:pt>
                <c:pt idx="1">
                  <c:v>9.0931790145522187E-5</c:v>
                </c:pt>
                <c:pt idx="2">
                  <c:v>7.5378278483177866E-5</c:v>
                </c:pt>
                <c:pt idx="3">
                  <c:v>3.1110745178284695E-4</c:v>
                </c:pt>
                <c:pt idx="4" formatCode="0.00%">
                  <c:v>9.2605862495964534E-4</c:v>
                </c:pt>
                <c:pt idx="5" formatCode="0.00%">
                  <c:v>2.8785552269333698E-3</c:v>
                </c:pt>
                <c:pt idx="6" formatCode="0.0%">
                  <c:v>1.2849899711282283E-2</c:v>
                </c:pt>
                <c:pt idx="7" formatCode="0%">
                  <c:v>4.232466295391811E-2</c:v>
                </c:pt>
                <c:pt idx="8" formatCode="0%">
                  <c:v>0.12269891690535799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2B5-4C4A-B45F-DD576975A0EB}"/>
            </c:ext>
          </c:extLst>
        </c:ser>
        <c:ser>
          <c:idx val="7"/>
          <c:order val="7"/>
          <c:tx>
            <c:strRef>
              <c:f>厚労省統計!$D$48</c:f>
              <c:strCache>
                <c:ptCount val="1"/>
                <c:pt idx="0">
                  <c:v>真の致死率</c:v>
                </c:pt>
              </c:strCache>
            </c:strRef>
          </c:tx>
          <c:spPr>
            <a:ln w="19050" cap="rnd">
              <a:solidFill>
                <a:srgbClr val="FF99FF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2700">
                <a:solidFill>
                  <a:srgbClr val="FF66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厚労省統計!$F$88:$M$88</c:f>
                <c:numCache>
                  <c:formatCode>General</c:formatCode>
                  <c:ptCount val="8"/>
                  <c:pt idx="0">
                    <c:v>7.2824272747073297E-6</c:v>
                  </c:pt>
                  <c:pt idx="1">
                    <c:v>1.5406034785067812E-5</c:v>
                  </c:pt>
                  <c:pt idx="2">
                    <c:v>3.2517730624363683E-5</c:v>
                  </c:pt>
                  <c:pt idx="3">
                    <c:v>6.8468735582059072E-5</c:v>
                  </c:pt>
                  <c:pt idx="4">
                    <c:v>1.4377188956258874E-4</c:v>
                  </c:pt>
                  <c:pt idx="5">
                    <c:v>3.0096510872665939E-4</c:v>
                  </c:pt>
                  <c:pt idx="6">
                    <c:v>6.2790613162898117E-4</c:v>
                  </c:pt>
                  <c:pt idx="7">
                    <c:v>1.3053780122424066E-3</c:v>
                  </c:pt>
                </c:numCache>
              </c:numRef>
            </c:plus>
            <c:minus>
              <c:numRef>
                <c:f>厚労省統計!$F$89:$M$89</c:f>
                <c:numCache>
                  <c:formatCode>General</c:formatCode>
                  <c:ptCount val="8"/>
                  <c:pt idx="0">
                    <c:v>3.6467987065282806E-6</c:v>
                  </c:pt>
                  <c:pt idx="1">
                    <c:v>7.9254479786811989E-6</c:v>
                  </c:pt>
                  <c:pt idx="2">
                    <c:v>1.7106012842012015E-5</c:v>
                  </c:pt>
                  <c:pt idx="3">
                    <c:v>3.6637827170116055E-5</c:v>
                  </c:pt>
                  <c:pt idx="4">
                    <c:v>7.7827188522510874E-5</c:v>
                  </c:pt>
                  <c:pt idx="5">
                    <c:v>1.6394244567316689E-4</c:v>
                  </c:pt>
                  <c:pt idx="6">
                    <c:v>3.4256594025707421E-4</c:v>
                  </c:pt>
                  <c:pt idx="7">
                    <c:v>7.1056239044887828E-4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F66FF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厚労省統計!$F$2:$M$2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厚労省統計!$F$87:$M$87</c:f>
              <c:numCache>
                <c:formatCode>0.000%</c:formatCode>
                <c:ptCount val="8"/>
                <c:pt idx="0">
                  <c:v>8.7322569897285601E-6</c:v>
                </c:pt>
                <c:pt idx="1">
                  <c:v>3.0804530050925222E-5</c:v>
                </c:pt>
                <c:pt idx="2">
                  <c:v>1.0867102196536145E-4</c:v>
                </c:pt>
                <c:pt idx="3">
                  <c:v>3.8339832216778775E-4</c:v>
                </c:pt>
                <c:pt idx="4" formatCode="0.00%">
                  <c:v>1.3528411380315493E-3</c:v>
                </c:pt>
                <c:pt idx="5" formatCode="0.00%">
                  <c:v>4.7744295760071831E-3</c:v>
                </c:pt>
                <c:pt idx="6" formatCode="0.0%">
                  <c:v>1.6853363894100505E-2</c:v>
                </c:pt>
                <c:pt idx="7" formatCode="0.0%">
                  <c:v>5.9504359193640388E-2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2B5-4C4A-B45F-DD576975A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23136"/>
        <c:axId val="23923552"/>
      </c:scatterChart>
      <c:valAx>
        <c:axId val="408306399"/>
        <c:scaling>
          <c:orientation val="minMax"/>
          <c:max val="8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 b="1"/>
                  <a:t>歳代</a:t>
                </a:r>
              </a:p>
            </c:rich>
          </c:tx>
          <c:layout>
            <c:manualLayout>
              <c:xMode val="edge"/>
              <c:yMode val="edge"/>
              <c:x val="0.53179758780152486"/>
              <c:y val="0.943415330382972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9360751"/>
        <c:crossesAt val="0.1"/>
        <c:crossBetween val="midCat"/>
        <c:majorUnit val="10"/>
      </c:valAx>
      <c:valAx>
        <c:axId val="409360751"/>
        <c:scaling>
          <c:logBase val="10"/>
          <c:orientation val="minMax"/>
          <c:max val="3000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="1"/>
                  <a:t>総・死者累計、</a:t>
                </a:r>
                <a:r>
                  <a:rPr lang="ja-JP" altLang="en-US" sz="1200" b="1">
                    <a:solidFill>
                      <a:srgbClr val="FF9933"/>
                    </a:solidFill>
                  </a:rPr>
                  <a:t>総・感染者累計</a:t>
                </a:r>
                <a:endParaRPr lang="ja-JP" altLang="en-US" sz="1200" b="1">
                  <a:solidFill>
                    <a:srgbClr val="00B05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566705947470851E-2"/>
              <c:y val="0.30247883020096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306399"/>
        <c:crosses val="autoZero"/>
        <c:crossBetween val="midCat"/>
      </c:valAx>
      <c:valAx>
        <c:axId val="23923552"/>
        <c:scaling>
          <c:logBase val="10"/>
          <c:orientation val="minMax"/>
          <c:max val="30"/>
          <c:min val="1.0000000000000004E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 b="1">
                    <a:solidFill>
                      <a:srgbClr val="FF00FF"/>
                    </a:solidFill>
                  </a:rPr>
                  <a:t>年代別致死率［％］</a:t>
                </a:r>
                <a:endParaRPr lang="en-US" altLang="ja-JP" sz="1100" b="1" baseline="0">
                  <a:solidFill>
                    <a:srgbClr val="FF00FF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050386558823007"/>
              <c:y val="0.37380237369963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%" sourceLinked="0"/>
        <c:majorTickMark val="in"/>
        <c:minorTickMark val="in"/>
        <c:tickLblPos val="nextTo"/>
        <c:spPr>
          <a:noFill/>
          <a:ln w="15875" cap="flat" cmpd="sng" algn="ctr">
            <a:solidFill>
              <a:srgbClr val="FF00F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FF00FF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923136"/>
        <c:crosses val="max"/>
        <c:crossBetween val="midCat"/>
      </c:valAx>
      <c:valAx>
        <c:axId val="2392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23552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8403324584426"/>
          <c:y val="3.3497980649097835E-2"/>
          <c:w val="0.63947624237028855"/>
          <c:h val="0.90911347105597051"/>
        </c:manualLayout>
      </c:layout>
      <c:scatterChart>
        <c:scatterStyle val="lineMarker"/>
        <c:varyColors val="0"/>
        <c:ser>
          <c:idx val="0"/>
          <c:order val="0"/>
          <c:tx>
            <c:v>第1波 公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厚労省統計!$E$7:$M$7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9</c:v>
                </c:pt>
                <c:pt idx="5">
                  <c:v>18</c:v>
                </c:pt>
                <c:pt idx="6">
                  <c:v>68</c:v>
                </c:pt>
                <c:pt idx="7">
                  <c:v>173</c:v>
                </c:pt>
                <c:pt idx="8">
                  <c:v>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37-4F2F-A07A-5B1356294BC5}"/>
            </c:ext>
          </c:extLst>
        </c:ser>
        <c:ser>
          <c:idx val="1"/>
          <c:order val="1"/>
          <c:tx>
            <c:v>第1波 真</c:v>
          </c:tx>
          <c:spPr>
            <a:ln w="95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5"/>
              <c:spPr>
                <a:noFill/>
                <a:ln w="12700">
                  <a:solidFill>
                    <a:srgbClr val="0000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ED2-426C-BB66-C081E909FEFE}"/>
              </c:ext>
            </c:extLst>
          </c:dPt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厚労省統計!$E$8:$M$8</c:f>
              <c:numCache>
                <c:formatCode>0.0_ </c:formatCode>
                <c:ptCount val="9"/>
                <c:pt idx="0" formatCode="0.00_ ">
                  <c:v>0.23115600642876308</c:v>
                </c:pt>
                <c:pt idx="1">
                  <c:v>0.57976982251883358</c:v>
                </c:pt>
                <c:pt idx="2">
                  <c:v>1.4541393593729013</c:v>
                </c:pt>
                <c:pt idx="3">
                  <c:v>3.6471737478346284</c:v>
                </c:pt>
                <c:pt idx="4" formatCode="0_ ">
                  <c:v>9.1475939091770044</c:v>
                </c:pt>
                <c:pt idx="5" formatCode="0_ ">
                  <c:v>22.943374819171442</c:v>
                </c:pt>
                <c:pt idx="6" formatCode="0_ ">
                  <c:v>57.545017118096993</c:v>
                </c:pt>
                <c:pt idx="7" formatCode="0_ ">
                  <c:v>144.3305102767641</c:v>
                </c:pt>
                <c:pt idx="8" formatCode="0_ ">
                  <c:v>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37-4F2F-A07A-5B1356294BC5}"/>
            </c:ext>
          </c:extLst>
        </c:ser>
        <c:ser>
          <c:idx val="2"/>
          <c:order val="2"/>
          <c:tx>
            <c:v>第2波 公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厚労省統計!$E$15:$M$15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8</c:v>
                </c:pt>
                <c:pt idx="5">
                  <c:v>32</c:v>
                </c:pt>
                <c:pt idx="6">
                  <c:v>77</c:v>
                </c:pt>
                <c:pt idx="7">
                  <c:v>213</c:v>
                </c:pt>
                <c:pt idx="8">
                  <c:v>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37-4F2F-A07A-5B1356294BC5}"/>
            </c:ext>
          </c:extLst>
        </c:ser>
        <c:ser>
          <c:idx val="3"/>
          <c:order val="3"/>
          <c:tx>
            <c:v>第2波 真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5"/>
              <c:spPr>
                <a:noFill/>
                <a:ln w="12700">
                  <a:solidFill>
                    <a:srgbClr val="FF99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ED2-426C-BB66-C081E909FEFE}"/>
              </c:ext>
            </c:extLst>
          </c:dPt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厚労省統計!$E$16:$M$16</c:f>
              <c:numCache>
                <c:formatCode>0.0_ </c:formatCode>
                <c:ptCount val="9"/>
                <c:pt idx="0" formatCode="0.00_ ">
                  <c:v>0.28054521474414784</c:v>
                </c:pt>
                <c:pt idx="1">
                  <c:v>0.69977604662985349</c:v>
                </c:pt>
                <c:pt idx="2">
                  <c:v>1.7454816182963309</c:v>
                </c:pt>
                <c:pt idx="3" formatCode="0_ ">
                  <c:v>4.3538301925071945</c:v>
                </c:pt>
                <c:pt idx="4" formatCode="0_ ">
                  <c:v>10.859946702669367</c:v>
                </c:pt>
                <c:pt idx="5" formatCode="0_ ">
                  <c:v>27.088434130432471</c:v>
                </c:pt>
                <c:pt idx="6" formatCode="0_ ">
                  <c:v>67.567851273009992</c:v>
                </c:pt>
                <c:pt idx="7" formatCode="0_ ">
                  <c:v>168.5374098653634</c:v>
                </c:pt>
                <c:pt idx="8" formatCode="0_ ">
                  <c:v>420.39014100588736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37-4F2F-A07A-5B1356294BC5}"/>
            </c:ext>
          </c:extLst>
        </c:ser>
        <c:ser>
          <c:idx val="4"/>
          <c:order val="4"/>
          <c:tx>
            <c:v>第3波 公 前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厚労省統計!$E$23:$M$23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21</c:v>
                </c:pt>
                <c:pt idx="6">
                  <c:v>62</c:v>
                </c:pt>
                <c:pt idx="7">
                  <c:v>197</c:v>
                </c:pt>
                <c:pt idx="8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37-4F2F-A07A-5B1356294BC5}"/>
            </c:ext>
          </c:extLst>
        </c:ser>
        <c:ser>
          <c:idx val="5"/>
          <c:order val="5"/>
          <c:tx>
            <c:v>第3波 真 前</c:v>
          </c:tx>
          <c:spPr>
            <a:ln w="127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5"/>
              <c:spPr>
                <a:noFill/>
                <a:ln w="127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ED2-426C-BB66-C081E909FEFE}"/>
              </c:ext>
            </c:extLst>
          </c:dPt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厚労省統計!$E$24:$M$24</c:f>
              <c:numCache>
                <c:formatCode>0.0_ </c:formatCode>
                <c:ptCount val="9"/>
                <c:pt idx="0" formatCode="0.00_ ">
                  <c:v>9.0334651169468261E-2</c:v>
                </c:pt>
                <c:pt idx="1">
                  <c:v>0.26530401710612822</c:v>
                </c:pt>
                <c:pt idx="2">
                  <c:v>0.77917189673543852</c:v>
                </c:pt>
                <c:pt idx="3" formatCode="0_ ">
                  <c:v>2.2883514968393515</c:v>
                </c:pt>
                <c:pt idx="4" formatCode="0_ ">
                  <c:v>6.7206640730074092</c:v>
                </c:pt>
                <c:pt idx="5" formatCode="0_ ">
                  <c:v>19.73793171398588</c:v>
                </c:pt>
                <c:pt idx="6" formatCode="0_ ">
                  <c:v>57.968370999331214</c:v>
                </c:pt>
                <c:pt idx="7" formatCode="0_ ">
                  <c:v>170.2474243507005</c:v>
                </c:pt>
                <c:pt idx="8" formatCode="0_ ">
                  <c:v>499.99999997208607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537-4F2F-A07A-5B1356294BC5}"/>
            </c:ext>
          </c:extLst>
        </c:ser>
        <c:ser>
          <c:idx val="6"/>
          <c:order val="6"/>
          <c:tx>
            <c:v>第3波 公 現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990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rgbClr val="0099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ED2-426C-BB66-C081E909FEFE}"/>
              </c:ext>
            </c:extLst>
          </c:dPt>
          <c:dPt>
            <c:idx val="3"/>
            <c:marker>
              <c:symbol val="circle"/>
              <c:size val="5"/>
              <c:spPr>
                <a:noFill/>
                <a:ln w="9525">
                  <a:solidFill>
                    <a:srgbClr val="0099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ED2-426C-BB66-C081E909FEFE}"/>
              </c:ext>
            </c:extLst>
          </c:dPt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厚労省統計!$E$31:$M$31</c:f>
              <c:numCache>
                <c:formatCode>#,##0_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35</c:v>
                </c:pt>
                <c:pt idx="5">
                  <c:v>107</c:v>
                </c:pt>
                <c:pt idx="6">
                  <c:v>336</c:v>
                </c:pt>
                <c:pt idx="7">
                  <c:v>1071</c:v>
                </c:pt>
                <c:pt idx="8">
                  <c:v>3076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537-4F2F-A07A-5B1356294BC5}"/>
            </c:ext>
          </c:extLst>
        </c:ser>
        <c:ser>
          <c:idx val="7"/>
          <c:order val="7"/>
          <c:tx>
            <c:v>第3波 真 現</c:v>
          </c:tx>
          <c:spPr>
            <a:ln w="9525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circle"/>
              <c:size val="5"/>
              <c:spPr>
                <a:noFill/>
                <a:ln w="12700">
                  <a:solidFill>
                    <a:srgbClr val="0099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ED2-426C-BB66-C081E909FEFE}"/>
              </c:ext>
            </c:extLst>
          </c:dPt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厚労省統計!$E$32:$M$32</c:f>
              <c:numCache>
                <c:formatCode>0.0_ </c:formatCode>
                <c:ptCount val="9"/>
                <c:pt idx="0" formatCode="0.00_ ">
                  <c:v>0.37811350849709091</c:v>
                </c:pt>
                <c:pt idx="1">
                  <c:v>1.1652462407038224</c:v>
                </c:pt>
                <c:pt idx="2">
                  <c:v>3.5909819960448117</c:v>
                </c:pt>
                <c:pt idx="3" formatCode="#,##0_ ">
                  <c:v>11.066460671977085</c:v>
                </c:pt>
                <c:pt idx="4" formatCode="#,##0_ ">
                  <c:v>34.103916961795626</c:v>
                </c:pt>
                <c:pt idx="5" formatCode="#,##0_ ">
                  <c:v>105.09928934028926</c:v>
                </c:pt>
                <c:pt idx="6" formatCode="#,##0_ ">
                  <c:v>323.88832732051856</c:v>
                </c:pt>
                <c:pt idx="7" formatCode="#,##0_ ">
                  <c:v>998.13851485548594</c:v>
                </c:pt>
                <c:pt idx="8" formatCode="#,##0_ ">
                  <c:v>3076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537-4F2F-A07A-5B135629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58800"/>
        <c:axId val="326915024"/>
      </c:scatterChart>
      <c:valAx>
        <c:axId val="226258800"/>
        <c:scaling>
          <c:orientation val="minMax"/>
          <c:max val="85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6915024"/>
        <c:crossesAt val="0.1"/>
        <c:crossBetween val="midCat"/>
        <c:majorUnit val="10"/>
      </c:valAx>
      <c:valAx>
        <c:axId val="326915024"/>
        <c:scaling>
          <c:logBase val="10"/>
          <c:orientation val="minMax"/>
          <c:max val="4000"/>
          <c:min val="0.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6258800"/>
        <c:crosses val="autoZero"/>
        <c:crossBetween val="midCat"/>
      </c:valAx>
      <c:spPr>
        <a:noFill/>
        <a:ln w="12700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74133986175704658"/>
          <c:y val="2.8627588218139398E-2"/>
          <c:w val="0.24495172752528743"/>
          <c:h val="0.65970341207349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公表および真の感染者比較</a:t>
            </a:r>
          </a:p>
        </c:rich>
      </c:tx>
      <c:layout>
        <c:manualLayout>
          <c:xMode val="edge"/>
          <c:yMode val="edge"/>
          <c:x val="0.1897482882093364"/>
          <c:y val="6.8644446276676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66108093992468"/>
          <c:y val="5.6481481481481494E-2"/>
          <c:w val="0.603571634068507"/>
          <c:h val="0.83785360163312916"/>
        </c:manualLayout>
      </c:layout>
      <c:scatterChart>
        <c:scatterStyle val="lineMarker"/>
        <c:varyColors val="0"/>
        <c:ser>
          <c:idx val="0"/>
          <c:order val="0"/>
          <c:tx>
            <c:strRef>
              <c:f>厚労省統計!$D$72</c:f>
              <c:strCache>
                <c:ptCount val="1"/>
                <c:pt idx="0">
                  <c:v>第1波
（2/1～6/10)</c:v>
                </c:pt>
              </c:strCache>
            </c:strRef>
          </c:tx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厚労省統計!$E$72:$M$72</c:f>
              <c:numCache>
                <c:formatCode>#,##0_ </c:formatCode>
                <c:ptCount val="9"/>
                <c:pt idx="0">
                  <c:v>4242.4344661922341</c:v>
                </c:pt>
                <c:pt idx="1">
                  <c:v>60134.191475143511</c:v>
                </c:pt>
                <c:pt idx="2">
                  <c:v>42633.478755326185</c:v>
                </c:pt>
                <c:pt idx="3">
                  <c:v>30225.957416125941</c:v>
                </c:pt>
                <c:pt idx="4">
                  <c:v>21429.367914466107</c:v>
                </c:pt>
                <c:pt idx="5">
                  <c:v>15192.829225933816</c:v>
                </c:pt>
                <c:pt idx="6">
                  <c:v>10771.295766151374</c:v>
                </c:pt>
                <c:pt idx="7">
                  <c:v>7636.5508199003179</c:v>
                </c:pt>
                <c:pt idx="8">
                  <c:v>5414.1033438316881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3B-4CCF-B341-481787F9D8C0}"/>
            </c:ext>
          </c:extLst>
        </c:ser>
        <c:ser>
          <c:idx val="1"/>
          <c:order val="1"/>
          <c:tx>
            <c:strRef>
              <c:f>厚労省統計!$D$73</c:f>
              <c:strCache>
                <c:ptCount val="1"/>
                <c:pt idx="0">
                  <c:v>第2波
（6/11～9/23）</c:v>
                </c:pt>
              </c:strCache>
            </c:strRef>
          </c:tx>
          <c:spPr>
            <a:ln w="1270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厚労省統計!$E$73:$M$73</c:f>
              <c:numCache>
                <c:formatCode>#,##0_ </c:formatCode>
                <c:ptCount val="9"/>
                <c:pt idx="0">
                  <c:v>4302.4738497677072</c:v>
                </c:pt>
                <c:pt idx="1">
                  <c:v>72581.333390100001</c:v>
                </c:pt>
                <c:pt idx="2">
                  <c:v>51175.255667064077</c:v>
                </c:pt>
                <c:pt idx="3">
                  <c:v>36082.373666430787</c:v>
                </c:pt>
                <c:pt idx="4">
                  <c:v>25440.765706654831</c:v>
                </c:pt>
                <c:pt idx="5">
                  <c:v>17937.638075708335</c:v>
                </c:pt>
                <c:pt idx="6">
                  <c:v>12647.373253035992</c:v>
                </c:pt>
                <c:pt idx="7">
                  <c:v>8917.3418220667063</c:v>
                </c:pt>
                <c:pt idx="8">
                  <c:v>6287.3913484360501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3B-4CCF-B341-481787F9D8C0}"/>
            </c:ext>
          </c:extLst>
        </c:ser>
        <c:ser>
          <c:idx val="2"/>
          <c:order val="2"/>
          <c:tx>
            <c:strRef>
              <c:f>厚労省統計!$D$74</c:f>
              <c:strCache>
                <c:ptCount val="1"/>
                <c:pt idx="0">
                  <c:v>第3波
（前半）
（9/24～12/16）</c:v>
                </c:pt>
              </c:strCache>
            </c:strRef>
          </c:tx>
          <c:spPr>
            <a:ln w="127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厚労省統計!$E$74:$M$74</c:f>
              <c:numCache>
                <c:formatCode>#,##0_ </c:formatCode>
                <c:ptCount val="9"/>
                <c:pt idx="0">
                  <c:v>2381.4355146836697</c:v>
                </c:pt>
                <c:pt idx="1">
                  <c:v>27517.545660573611</c:v>
                </c:pt>
                <c:pt idx="2">
                  <c:v>22844.308760436252</c:v>
                </c:pt>
                <c:pt idx="3">
                  <c:v>18964.716155258564</c:v>
                </c:pt>
                <c:pt idx="4">
                  <c:v>15743.985192163753</c:v>
                </c:pt>
                <c:pt idx="5">
                  <c:v>13070.223023735618</c:v>
                </c:pt>
                <c:pt idx="6">
                  <c:v>10850.539288820997</c:v>
                </c:pt>
                <c:pt idx="7">
                  <c:v>9007.8189671623732</c:v>
                </c:pt>
                <c:pt idx="8">
                  <c:v>7478.0432921677211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3B-4CCF-B341-481787F9D8C0}"/>
            </c:ext>
          </c:extLst>
        </c:ser>
        <c:ser>
          <c:idx val="3"/>
          <c:order val="3"/>
          <c:tx>
            <c:strRef>
              <c:f>厚労省統計!$D$75</c:f>
              <c:strCache>
                <c:ptCount val="1"/>
                <c:pt idx="0">
                  <c:v>第3波
（現在）
（9/24～2/10）</c:v>
                </c:pt>
              </c:strCache>
            </c:strRef>
          </c:tx>
          <c:spPr>
            <a:ln w="1270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厚労省統計!$E$59:$M$59</c:f>
                <c:numCache>
                  <c:formatCode>General</c:formatCode>
                  <c:ptCount val="9"/>
                  <c:pt idx="0">
                    <c:v>5946.8623948134791</c:v>
                  </c:pt>
                  <c:pt idx="1">
                    <c:v>49173.956287560599</c:v>
                  </c:pt>
                  <c:pt idx="2">
                    <c:v>42836.062111883133</c:v>
                  </c:pt>
                  <c:pt idx="3">
                    <c:v>37315.041452487123</c:v>
                  </c:pt>
                  <c:pt idx="4">
                    <c:v>32505.609758525439</c:v>
                  </c:pt>
                  <c:pt idx="5">
                    <c:v>28316.052311476644</c:v>
                  </c:pt>
                  <c:pt idx="6">
                    <c:v>24666.475247276037</c:v>
                  </c:pt>
                  <c:pt idx="7">
                    <c:v>21487.281999330087</c:v>
                  </c:pt>
                  <c:pt idx="8">
                    <c:v>18717.846108544491</c:v>
                  </c:pt>
                </c:numCache>
              </c:numRef>
            </c:plus>
            <c:minus>
              <c:numRef>
                <c:f>厚労省統計!$E$60:$M$60</c:f>
                <c:numCache>
                  <c:formatCode>General</c:formatCode>
                  <c:ptCount val="9"/>
                  <c:pt idx="0">
                    <c:v>5310.0373024854989</c:v>
                  </c:pt>
                  <c:pt idx="1">
                    <c:v>43908.11908233635</c:v>
                  </c:pt>
                  <c:pt idx="2">
                    <c:v>38248.923987893861</c:v>
                  </c:pt>
                  <c:pt idx="3">
                    <c:v>33319.126776720048</c:v>
                  </c:pt>
                  <c:pt idx="4">
                    <c:v>29024.717388507936</c:v>
                  </c:pt>
                  <c:pt idx="5">
                    <c:v>25283.802457613059</c:v>
                  </c:pt>
                  <c:pt idx="6">
                    <c:v>22025.043626047973</c:v>
                  </c:pt>
                  <c:pt idx="7">
                    <c:v>19186.297137962716</c:v>
                  </c:pt>
                  <c:pt idx="8">
                    <c:v>16713.428773001178</c:v>
                  </c:pt>
                </c:numCache>
              </c:numRef>
            </c:minus>
            <c:spPr>
              <a:noFill/>
              <a:ln w="15875" cap="flat" cmpd="sng" algn="ctr">
                <a:solidFill>
                  <a:srgbClr val="92D05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厚労省統計!$E$75:$M$75</c:f>
              <c:numCache>
                <c:formatCode>#,##0_ </c:formatCode>
                <c:ptCount val="9"/>
                <c:pt idx="0">
                  <c:v>14616.261990277315</c:v>
                </c:pt>
                <c:pt idx="1">
                  <c:v>120860.27563447147</c:v>
                </c:pt>
                <c:pt idx="2">
                  <c:v>105282.93155145604</c:v>
                </c:pt>
                <c:pt idx="3">
                  <c:v>91713.307932479293</c:v>
                </c:pt>
                <c:pt idx="4">
                  <c:v>79892.635282546224</c:v>
                </c:pt>
                <c:pt idx="5">
                  <c:v>69595.496185669035</c:v>
                </c:pt>
                <c:pt idx="6">
                  <c:v>60625.526648357052</c:v>
                </c:pt>
                <c:pt idx="7">
                  <c:v>52811.671484964434</c:v>
                </c:pt>
                <c:pt idx="8">
                  <c:v>46004.922335984178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3B-4CCF-B341-481787F9D8C0}"/>
            </c:ext>
          </c:extLst>
        </c:ser>
        <c:ser>
          <c:idx val="4"/>
          <c:order val="4"/>
          <c:tx>
            <c:strRef>
              <c:f>厚労省統計!$C$5</c:f>
              <c:strCache>
                <c:ptCount val="1"/>
                <c:pt idx="0">
                  <c:v>第1波
（2/1～6/10)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厚労省統計!$E$5:$M$5</c:f>
              <c:numCache>
                <c:formatCode>#,##0_ </c:formatCode>
                <c:ptCount val="9"/>
                <c:pt idx="0">
                  <c:v>284</c:v>
                </c:pt>
                <c:pt idx="1">
                  <c:v>418</c:v>
                </c:pt>
                <c:pt idx="2">
                  <c:v>2854</c:v>
                </c:pt>
                <c:pt idx="3">
                  <c:v>2854</c:v>
                </c:pt>
                <c:pt idx="4">
                  <c:v>2684</c:v>
                </c:pt>
                <c:pt idx="5">
                  <c:v>2787</c:v>
                </c:pt>
                <c:pt idx="6">
                  <c:v>1905</c:v>
                </c:pt>
                <c:pt idx="7">
                  <c:v>1709</c:v>
                </c:pt>
                <c:pt idx="8">
                  <c:v>1802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E3B-4CCF-B341-481787F9D8C0}"/>
            </c:ext>
          </c:extLst>
        </c:ser>
        <c:ser>
          <c:idx val="5"/>
          <c:order val="5"/>
          <c:tx>
            <c:strRef>
              <c:f>厚労省統計!$C$13</c:f>
              <c:strCache>
                <c:ptCount val="1"/>
                <c:pt idx="0">
                  <c:v>第2波
（6/11～9/23）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厚労省統計!$E$13:$M$13</c:f>
              <c:numCache>
                <c:formatCode>#,##0_ </c:formatCode>
                <c:ptCount val="9"/>
                <c:pt idx="0">
                  <c:v>1619</c:v>
                </c:pt>
                <c:pt idx="1">
                  <c:v>3581</c:v>
                </c:pt>
                <c:pt idx="2">
                  <c:v>19257</c:v>
                </c:pt>
                <c:pt idx="3">
                  <c:v>10837</c:v>
                </c:pt>
                <c:pt idx="4">
                  <c:v>8348</c:v>
                </c:pt>
                <c:pt idx="5">
                  <c:v>6975</c:v>
                </c:pt>
                <c:pt idx="6">
                  <c:v>4181</c:v>
                </c:pt>
                <c:pt idx="7">
                  <c:v>3460</c:v>
                </c:pt>
                <c:pt idx="8">
                  <c:v>3117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3B-4CCF-B341-481787F9D8C0}"/>
            </c:ext>
          </c:extLst>
        </c:ser>
        <c:ser>
          <c:idx val="6"/>
          <c:order val="6"/>
          <c:tx>
            <c:strRef>
              <c:f>厚労省統計!$C$21</c:f>
              <c:strCache>
                <c:ptCount val="1"/>
                <c:pt idx="0">
                  <c:v>第3波
（前半）
（9/24～12/16）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厚労省統計!$E$21:$M$21</c:f>
              <c:numCache>
                <c:formatCode>#,##0_ </c:formatCode>
                <c:ptCount val="9"/>
                <c:pt idx="0">
                  <c:v>2099</c:v>
                </c:pt>
                <c:pt idx="1">
                  <c:v>6285</c:v>
                </c:pt>
                <c:pt idx="2">
                  <c:v>20135</c:v>
                </c:pt>
                <c:pt idx="3">
                  <c:v>14167</c:v>
                </c:pt>
                <c:pt idx="4">
                  <c:v>14173</c:v>
                </c:pt>
                <c:pt idx="5">
                  <c:v>12999</c:v>
                </c:pt>
                <c:pt idx="6">
                  <c:v>8426</c:v>
                </c:pt>
                <c:pt idx="7">
                  <c:v>6950</c:v>
                </c:pt>
                <c:pt idx="8">
                  <c:v>6383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E3B-4CCF-B341-481787F9D8C0}"/>
            </c:ext>
          </c:extLst>
        </c:ser>
        <c:ser>
          <c:idx val="7"/>
          <c:order val="7"/>
          <c:tx>
            <c:strRef>
              <c:f>厚労省統計!$C$29</c:f>
              <c:strCache>
                <c:ptCount val="1"/>
                <c:pt idx="0">
                  <c:v>第3波
（現在）
（9/24～2/10）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厚労省統計!$E$2:$M$2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xVal>
          <c:yVal>
            <c:numRef>
              <c:f>厚労省統計!$E$29:$M$29</c:f>
              <c:numCache>
                <c:formatCode>#,##0_ </c:formatCode>
                <c:ptCount val="9"/>
                <c:pt idx="0">
                  <c:v>9437</c:v>
                </c:pt>
                <c:pt idx="1">
                  <c:v>22887</c:v>
                </c:pt>
                <c:pt idx="2">
                  <c:v>67976</c:v>
                </c:pt>
                <c:pt idx="3">
                  <c:v>47598</c:v>
                </c:pt>
                <c:pt idx="4">
                  <c:v>47400</c:v>
                </c:pt>
                <c:pt idx="5">
                  <c:v>44130</c:v>
                </c:pt>
                <c:pt idx="6">
                  <c:v>28856</c:v>
                </c:pt>
                <c:pt idx="7">
                  <c:v>25806</c:v>
                </c:pt>
                <c:pt idx="8">
                  <c:v>26527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E3B-4CCF-B341-481787F9D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8711295"/>
        <c:axId val="1460624735"/>
      </c:scatterChart>
      <c:valAx>
        <c:axId val="1508711295"/>
        <c:scaling>
          <c:orientation val="minMax"/>
          <c:max val="85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624735"/>
        <c:crosses val="autoZero"/>
        <c:crossBetween val="midCat"/>
        <c:majorUnit val="10"/>
      </c:valAx>
      <c:valAx>
        <c:axId val="146062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_ 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8711295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3577852726250714"/>
          <c:y val="0.18408363221613006"/>
          <c:w val="0.26200112422709387"/>
          <c:h val="0.61587273776641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125730</xdr:colOff>
      <xdr:row>1</xdr:row>
      <xdr:rowOff>167640</xdr:rowOff>
    </xdr:from>
    <xdr:to>
      <xdr:col>19</xdr:col>
      <xdr:colOff>381000</xdr:colOff>
      <xdr:row>27</xdr:row>
      <xdr:rowOff>99060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1D4CAA-C71A-48E0-AD31-B9E036C1E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121920</xdr:colOff>
      <xdr:row>27</xdr:row>
      <xdr:rowOff>91440</xdr:rowOff>
    </xdr:from>
    <xdr:to>
      <xdr:col>19</xdr:col>
      <xdr:colOff>377190</xdr:colOff>
      <xdr:row>55</xdr:row>
      <xdr:rowOff>45720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3974DE-2A31-433F-B915-C4B10B63E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131445</xdr:colOff>
      <xdr:row>37</xdr:row>
      <xdr:rowOff>114300</xdr:rowOff>
    </xdr:from>
    <xdr:to>
      <xdr:col>8</xdr:col>
      <xdr:colOff>205740</xdr:colOff>
      <xdr:row>78</xdr:row>
      <xdr:rowOff>57149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9BF322-05BA-450E-AA4A-8D4821252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0.90164</cdr:x>
      <cdr:y>0.85294</cdr:y>
    </cdr:from>
    <cdr:to>
      <cdr:x>0.97377</cdr:x>
      <cdr:y>0.93382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F3017F-3E35-41A4-8C73-325B1BB69FC7}"/>
            </a:ext>
          </a:extLst>
        </cdr:cNvPr>
        <cdr:cNvSpPr txBox="1"/>
      </cdr:nvSpPr>
      <cdr:spPr>
        <a:xfrm xmlns:a="http://schemas.openxmlformats.org/drawingml/2006/main">
          <a:off x="3143250" y="2651760"/>
          <a:ext cx="25146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超</a:t>
          </a:r>
        </a:p>
      </cdr:txBody>
    </cdr:sp>
  </cdr:relSizeAnchor>
  <cdr:relSizeAnchor xmlns:cdr="http://schemas.openxmlformats.org/drawingml/2006/chartDrawing">
    <cdr:from>
      <cdr:x>0.44962</cdr:x>
      <cdr:y>0.00679</cdr:y>
    </cdr:from>
    <cdr:to>
      <cdr:x>0.7125</cdr:x>
      <cdr:y>0.08773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D845E9D-29D9-4CA9-B04F-89E53816CA91}"/>
            </a:ext>
          </a:extLst>
        </cdr:cNvPr>
        <cdr:cNvSpPr txBox="1"/>
      </cdr:nvSpPr>
      <cdr:spPr>
        <a:xfrm xmlns:a="http://schemas.openxmlformats.org/drawingml/2006/main">
          <a:off x="1370442" y="23294"/>
          <a:ext cx="801258" cy="2777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altLang="ja-JP" sz="1200">
              <a:solidFill>
                <a:srgbClr val="FF0000"/>
              </a:solidFill>
            </a:rPr>
            <a:t>β</a:t>
          </a:r>
          <a:r>
            <a:rPr lang="ja-JP" altLang="en-US" sz="1200">
              <a:solidFill>
                <a:srgbClr val="FF0000"/>
              </a:solidFill>
            </a:rPr>
            <a:t>＝</a:t>
          </a:r>
          <a:r>
            <a:rPr lang="en-US" altLang="ja-JP" sz="1200">
              <a:solidFill>
                <a:srgbClr val="FF0000"/>
              </a:solidFill>
            </a:rPr>
            <a:t>0.123</a:t>
          </a:r>
          <a:r>
            <a:rPr lang="ja-JP" altLang="en-US" sz="1100">
              <a:solidFill>
                <a:srgbClr val="FF0000"/>
              </a:solidFill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0.23678</cdr:x>
      <cdr:y>0.37785</cdr:y>
    </cdr:from>
    <cdr:to>
      <cdr:x>0.82964</cdr:x>
      <cdr:y>0.63819</cdr:y>
    </cdr:to>
    <cdr:sp macro="" textlink="">
      <cdr:nvSpPr>
        <cdr:cNvPr id="3" name="フリーフォーム: 図形 2">
          <a:extLst xmlns:a="http://schemas.openxmlformats.org/drawingml/2006/main">
            <a:ext uri="{FF2B5EF4-FFF2-40B4-BE49-F238E27FC236}">
              <a16:creationId xmlns:a16="http://schemas.microsoft.com/office/drawing/2014/main" id="{759DA1BC-57C3-474D-8604-C34066E507E1}"/>
            </a:ext>
          </a:extLst>
        </cdr:cNvPr>
        <cdr:cNvSpPr/>
      </cdr:nvSpPr>
      <cdr:spPr>
        <a:xfrm xmlns:a="http://schemas.openxmlformats.org/drawingml/2006/main">
          <a:off x="1060907" y="1597965"/>
          <a:ext cx="2656351" cy="1101007"/>
        </a:xfrm>
        <a:custGeom xmlns:a="http://schemas.openxmlformats.org/drawingml/2006/main">
          <a:avLst/>
          <a:gdLst>
            <a:gd name="connsiteX0" fmla="*/ 44812 w 2631813"/>
            <a:gd name="connsiteY0" fmla="*/ 238841 h 831298"/>
            <a:gd name="connsiteX1" fmla="*/ 547732 w 2631813"/>
            <a:gd name="connsiteY1" fmla="*/ 33101 h 831298"/>
            <a:gd name="connsiteX2" fmla="*/ 921112 w 2631813"/>
            <a:gd name="connsiteY2" fmla="*/ 2621 h 831298"/>
            <a:gd name="connsiteX3" fmla="*/ 1324972 w 2631813"/>
            <a:gd name="connsiteY3" fmla="*/ 10241 h 831298"/>
            <a:gd name="connsiteX4" fmla="*/ 1667872 w 2631813"/>
            <a:gd name="connsiteY4" fmla="*/ 78821 h 831298"/>
            <a:gd name="connsiteX5" fmla="*/ 1881232 w 2631813"/>
            <a:gd name="connsiteY5" fmla="*/ 101681 h 831298"/>
            <a:gd name="connsiteX6" fmla="*/ 2155552 w 2631813"/>
            <a:gd name="connsiteY6" fmla="*/ 147401 h 831298"/>
            <a:gd name="connsiteX7" fmla="*/ 2452732 w 2631813"/>
            <a:gd name="connsiteY7" fmla="*/ 231221 h 831298"/>
            <a:gd name="connsiteX8" fmla="*/ 2612752 w 2631813"/>
            <a:gd name="connsiteY8" fmla="*/ 315041 h 831298"/>
            <a:gd name="connsiteX9" fmla="*/ 2612752 w 2631813"/>
            <a:gd name="connsiteY9" fmla="*/ 467441 h 831298"/>
            <a:gd name="connsiteX10" fmla="*/ 2467972 w 2631813"/>
            <a:gd name="connsiteY10" fmla="*/ 497921 h 831298"/>
            <a:gd name="connsiteX11" fmla="*/ 2086972 w 2631813"/>
            <a:gd name="connsiteY11" fmla="*/ 475061 h 831298"/>
            <a:gd name="connsiteX12" fmla="*/ 1530712 w 2631813"/>
            <a:gd name="connsiteY12" fmla="*/ 360761 h 831298"/>
            <a:gd name="connsiteX13" fmla="*/ 982072 w 2631813"/>
            <a:gd name="connsiteY13" fmla="*/ 414101 h 831298"/>
            <a:gd name="connsiteX14" fmla="*/ 570592 w 2631813"/>
            <a:gd name="connsiteY14" fmla="*/ 376001 h 831298"/>
            <a:gd name="connsiteX15" fmla="*/ 136252 w 2631813"/>
            <a:gd name="connsiteY15" fmla="*/ 757001 h 831298"/>
            <a:gd name="connsiteX16" fmla="*/ 52432 w 2631813"/>
            <a:gd name="connsiteY16" fmla="*/ 825581 h 831298"/>
            <a:gd name="connsiteX17" fmla="*/ 21952 w 2631813"/>
            <a:gd name="connsiteY17" fmla="*/ 673181 h 831298"/>
            <a:gd name="connsiteX18" fmla="*/ 21952 w 2631813"/>
            <a:gd name="connsiteY18" fmla="*/ 444581 h 831298"/>
            <a:gd name="connsiteX19" fmla="*/ 44812 w 2631813"/>
            <a:gd name="connsiteY19" fmla="*/ 238841 h 831298"/>
            <a:gd name="connsiteX0" fmla="*/ 91319 w 2617360"/>
            <a:gd name="connsiteY0" fmla="*/ 124541 h 831298"/>
            <a:gd name="connsiteX1" fmla="*/ 533279 w 2617360"/>
            <a:gd name="connsiteY1" fmla="*/ 33101 h 831298"/>
            <a:gd name="connsiteX2" fmla="*/ 906659 w 2617360"/>
            <a:gd name="connsiteY2" fmla="*/ 2621 h 831298"/>
            <a:gd name="connsiteX3" fmla="*/ 1310519 w 2617360"/>
            <a:gd name="connsiteY3" fmla="*/ 10241 h 831298"/>
            <a:gd name="connsiteX4" fmla="*/ 1653419 w 2617360"/>
            <a:gd name="connsiteY4" fmla="*/ 78821 h 831298"/>
            <a:gd name="connsiteX5" fmla="*/ 1866779 w 2617360"/>
            <a:gd name="connsiteY5" fmla="*/ 101681 h 831298"/>
            <a:gd name="connsiteX6" fmla="*/ 2141099 w 2617360"/>
            <a:gd name="connsiteY6" fmla="*/ 147401 h 831298"/>
            <a:gd name="connsiteX7" fmla="*/ 2438279 w 2617360"/>
            <a:gd name="connsiteY7" fmla="*/ 231221 h 831298"/>
            <a:gd name="connsiteX8" fmla="*/ 2598299 w 2617360"/>
            <a:gd name="connsiteY8" fmla="*/ 315041 h 831298"/>
            <a:gd name="connsiteX9" fmla="*/ 2598299 w 2617360"/>
            <a:gd name="connsiteY9" fmla="*/ 467441 h 831298"/>
            <a:gd name="connsiteX10" fmla="*/ 2453519 w 2617360"/>
            <a:gd name="connsiteY10" fmla="*/ 497921 h 831298"/>
            <a:gd name="connsiteX11" fmla="*/ 2072519 w 2617360"/>
            <a:gd name="connsiteY11" fmla="*/ 475061 h 831298"/>
            <a:gd name="connsiteX12" fmla="*/ 1516259 w 2617360"/>
            <a:gd name="connsiteY12" fmla="*/ 360761 h 831298"/>
            <a:gd name="connsiteX13" fmla="*/ 967619 w 2617360"/>
            <a:gd name="connsiteY13" fmla="*/ 414101 h 831298"/>
            <a:gd name="connsiteX14" fmla="*/ 556139 w 2617360"/>
            <a:gd name="connsiteY14" fmla="*/ 376001 h 831298"/>
            <a:gd name="connsiteX15" fmla="*/ 121799 w 2617360"/>
            <a:gd name="connsiteY15" fmla="*/ 757001 h 831298"/>
            <a:gd name="connsiteX16" fmla="*/ 37979 w 2617360"/>
            <a:gd name="connsiteY16" fmla="*/ 825581 h 831298"/>
            <a:gd name="connsiteX17" fmla="*/ 7499 w 2617360"/>
            <a:gd name="connsiteY17" fmla="*/ 673181 h 831298"/>
            <a:gd name="connsiteX18" fmla="*/ 7499 w 2617360"/>
            <a:gd name="connsiteY18" fmla="*/ 444581 h 831298"/>
            <a:gd name="connsiteX19" fmla="*/ 91319 w 2617360"/>
            <a:gd name="connsiteY19" fmla="*/ 124541 h 831298"/>
            <a:gd name="connsiteX0" fmla="*/ 83151 w 2616812"/>
            <a:gd name="connsiteY0" fmla="*/ 231221 h 831298"/>
            <a:gd name="connsiteX1" fmla="*/ 532731 w 2616812"/>
            <a:gd name="connsiteY1" fmla="*/ 33101 h 831298"/>
            <a:gd name="connsiteX2" fmla="*/ 906111 w 2616812"/>
            <a:gd name="connsiteY2" fmla="*/ 2621 h 831298"/>
            <a:gd name="connsiteX3" fmla="*/ 1309971 w 2616812"/>
            <a:gd name="connsiteY3" fmla="*/ 10241 h 831298"/>
            <a:gd name="connsiteX4" fmla="*/ 1652871 w 2616812"/>
            <a:gd name="connsiteY4" fmla="*/ 78821 h 831298"/>
            <a:gd name="connsiteX5" fmla="*/ 1866231 w 2616812"/>
            <a:gd name="connsiteY5" fmla="*/ 101681 h 831298"/>
            <a:gd name="connsiteX6" fmla="*/ 2140551 w 2616812"/>
            <a:gd name="connsiteY6" fmla="*/ 147401 h 831298"/>
            <a:gd name="connsiteX7" fmla="*/ 2437731 w 2616812"/>
            <a:gd name="connsiteY7" fmla="*/ 231221 h 831298"/>
            <a:gd name="connsiteX8" fmla="*/ 2597751 w 2616812"/>
            <a:gd name="connsiteY8" fmla="*/ 315041 h 831298"/>
            <a:gd name="connsiteX9" fmla="*/ 2597751 w 2616812"/>
            <a:gd name="connsiteY9" fmla="*/ 467441 h 831298"/>
            <a:gd name="connsiteX10" fmla="*/ 2452971 w 2616812"/>
            <a:gd name="connsiteY10" fmla="*/ 497921 h 831298"/>
            <a:gd name="connsiteX11" fmla="*/ 2071971 w 2616812"/>
            <a:gd name="connsiteY11" fmla="*/ 475061 h 831298"/>
            <a:gd name="connsiteX12" fmla="*/ 1515711 w 2616812"/>
            <a:gd name="connsiteY12" fmla="*/ 360761 h 831298"/>
            <a:gd name="connsiteX13" fmla="*/ 967071 w 2616812"/>
            <a:gd name="connsiteY13" fmla="*/ 414101 h 831298"/>
            <a:gd name="connsiteX14" fmla="*/ 555591 w 2616812"/>
            <a:gd name="connsiteY14" fmla="*/ 376001 h 831298"/>
            <a:gd name="connsiteX15" fmla="*/ 121251 w 2616812"/>
            <a:gd name="connsiteY15" fmla="*/ 757001 h 831298"/>
            <a:gd name="connsiteX16" fmla="*/ 37431 w 2616812"/>
            <a:gd name="connsiteY16" fmla="*/ 825581 h 831298"/>
            <a:gd name="connsiteX17" fmla="*/ 6951 w 2616812"/>
            <a:gd name="connsiteY17" fmla="*/ 673181 h 831298"/>
            <a:gd name="connsiteX18" fmla="*/ 6951 w 2616812"/>
            <a:gd name="connsiteY18" fmla="*/ 444581 h 831298"/>
            <a:gd name="connsiteX19" fmla="*/ 83151 w 2616812"/>
            <a:gd name="connsiteY19" fmla="*/ 231221 h 831298"/>
            <a:gd name="connsiteX0" fmla="*/ 148545 w 2621246"/>
            <a:gd name="connsiteY0" fmla="*/ 215981 h 831298"/>
            <a:gd name="connsiteX1" fmla="*/ 537165 w 2621246"/>
            <a:gd name="connsiteY1" fmla="*/ 33101 h 831298"/>
            <a:gd name="connsiteX2" fmla="*/ 910545 w 2621246"/>
            <a:gd name="connsiteY2" fmla="*/ 2621 h 831298"/>
            <a:gd name="connsiteX3" fmla="*/ 1314405 w 2621246"/>
            <a:gd name="connsiteY3" fmla="*/ 10241 h 831298"/>
            <a:gd name="connsiteX4" fmla="*/ 1657305 w 2621246"/>
            <a:gd name="connsiteY4" fmla="*/ 78821 h 831298"/>
            <a:gd name="connsiteX5" fmla="*/ 1870665 w 2621246"/>
            <a:gd name="connsiteY5" fmla="*/ 101681 h 831298"/>
            <a:gd name="connsiteX6" fmla="*/ 2144985 w 2621246"/>
            <a:gd name="connsiteY6" fmla="*/ 147401 h 831298"/>
            <a:gd name="connsiteX7" fmla="*/ 2442165 w 2621246"/>
            <a:gd name="connsiteY7" fmla="*/ 231221 h 831298"/>
            <a:gd name="connsiteX8" fmla="*/ 2602185 w 2621246"/>
            <a:gd name="connsiteY8" fmla="*/ 315041 h 831298"/>
            <a:gd name="connsiteX9" fmla="*/ 2602185 w 2621246"/>
            <a:gd name="connsiteY9" fmla="*/ 467441 h 831298"/>
            <a:gd name="connsiteX10" fmla="*/ 2457405 w 2621246"/>
            <a:gd name="connsiteY10" fmla="*/ 497921 h 831298"/>
            <a:gd name="connsiteX11" fmla="*/ 2076405 w 2621246"/>
            <a:gd name="connsiteY11" fmla="*/ 475061 h 831298"/>
            <a:gd name="connsiteX12" fmla="*/ 1520145 w 2621246"/>
            <a:gd name="connsiteY12" fmla="*/ 360761 h 831298"/>
            <a:gd name="connsiteX13" fmla="*/ 971505 w 2621246"/>
            <a:gd name="connsiteY13" fmla="*/ 414101 h 831298"/>
            <a:gd name="connsiteX14" fmla="*/ 560025 w 2621246"/>
            <a:gd name="connsiteY14" fmla="*/ 376001 h 831298"/>
            <a:gd name="connsiteX15" fmla="*/ 125685 w 2621246"/>
            <a:gd name="connsiteY15" fmla="*/ 757001 h 831298"/>
            <a:gd name="connsiteX16" fmla="*/ 41865 w 2621246"/>
            <a:gd name="connsiteY16" fmla="*/ 825581 h 831298"/>
            <a:gd name="connsiteX17" fmla="*/ 11385 w 2621246"/>
            <a:gd name="connsiteY17" fmla="*/ 673181 h 831298"/>
            <a:gd name="connsiteX18" fmla="*/ 11385 w 2621246"/>
            <a:gd name="connsiteY18" fmla="*/ 444581 h 831298"/>
            <a:gd name="connsiteX19" fmla="*/ 148545 w 2621246"/>
            <a:gd name="connsiteY19" fmla="*/ 215981 h 831298"/>
            <a:gd name="connsiteX0" fmla="*/ 148545 w 2614362"/>
            <a:gd name="connsiteY0" fmla="*/ 215981 h 831298"/>
            <a:gd name="connsiteX1" fmla="*/ 537165 w 2614362"/>
            <a:gd name="connsiteY1" fmla="*/ 33101 h 831298"/>
            <a:gd name="connsiteX2" fmla="*/ 910545 w 2614362"/>
            <a:gd name="connsiteY2" fmla="*/ 2621 h 831298"/>
            <a:gd name="connsiteX3" fmla="*/ 1314405 w 2614362"/>
            <a:gd name="connsiteY3" fmla="*/ 10241 h 831298"/>
            <a:gd name="connsiteX4" fmla="*/ 1657305 w 2614362"/>
            <a:gd name="connsiteY4" fmla="*/ 78821 h 831298"/>
            <a:gd name="connsiteX5" fmla="*/ 1870665 w 2614362"/>
            <a:gd name="connsiteY5" fmla="*/ 101681 h 831298"/>
            <a:gd name="connsiteX6" fmla="*/ 2144985 w 2614362"/>
            <a:gd name="connsiteY6" fmla="*/ 147401 h 831298"/>
            <a:gd name="connsiteX7" fmla="*/ 2442165 w 2614362"/>
            <a:gd name="connsiteY7" fmla="*/ 231221 h 831298"/>
            <a:gd name="connsiteX8" fmla="*/ 2602185 w 2614362"/>
            <a:gd name="connsiteY8" fmla="*/ 315041 h 831298"/>
            <a:gd name="connsiteX9" fmla="*/ 2586945 w 2614362"/>
            <a:gd name="connsiteY9" fmla="*/ 444581 h 831298"/>
            <a:gd name="connsiteX10" fmla="*/ 2457405 w 2614362"/>
            <a:gd name="connsiteY10" fmla="*/ 497921 h 831298"/>
            <a:gd name="connsiteX11" fmla="*/ 2076405 w 2614362"/>
            <a:gd name="connsiteY11" fmla="*/ 475061 h 831298"/>
            <a:gd name="connsiteX12" fmla="*/ 1520145 w 2614362"/>
            <a:gd name="connsiteY12" fmla="*/ 360761 h 831298"/>
            <a:gd name="connsiteX13" fmla="*/ 971505 w 2614362"/>
            <a:gd name="connsiteY13" fmla="*/ 414101 h 831298"/>
            <a:gd name="connsiteX14" fmla="*/ 560025 w 2614362"/>
            <a:gd name="connsiteY14" fmla="*/ 376001 h 831298"/>
            <a:gd name="connsiteX15" fmla="*/ 125685 w 2614362"/>
            <a:gd name="connsiteY15" fmla="*/ 757001 h 831298"/>
            <a:gd name="connsiteX16" fmla="*/ 41865 w 2614362"/>
            <a:gd name="connsiteY16" fmla="*/ 825581 h 831298"/>
            <a:gd name="connsiteX17" fmla="*/ 11385 w 2614362"/>
            <a:gd name="connsiteY17" fmla="*/ 673181 h 831298"/>
            <a:gd name="connsiteX18" fmla="*/ 11385 w 2614362"/>
            <a:gd name="connsiteY18" fmla="*/ 444581 h 831298"/>
            <a:gd name="connsiteX19" fmla="*/ 148545 w 2614362"/>
            <a:gd name="connsiteY19" fmla="*/ 215981 h 831298"/>
            <a:gd name="connsiteX0" fmla="*/ 148545 w 2614362"/>
            <a:gd name="connsiteY0" fmla="*/ 215981 h 830943"/>
            <a:gd name="connsiteX1" fmla="*/ 537165 w 2614362"/>
            <a:gd name="connsiteY1" fmla="*/ 33101 h 830943"/>
            <a:gd name="connsiteX2" fmla="*/ 910545 w 2614362"/>
            <a:gd name="connsiteY2" fmla="*/ 2621 h 830943"/>
            <a:gd name="connsiteX3" fmla="*/ 1314405 w 2614362"/>
            <a:gd name="connsiteY3" fmla="*/ 10241 h 830943"/>
            <a:gd name="connsiteX4" fmla="*/ 1657305 w 2614362"/>
            <a:gd name="connsiteY4" fmla="*/ 78821 h 830943"/>
            <a:gd name="connsiteX5" fmla="*/ 1870665 w 2614362"/>
            <a:gd name="connsiteY5" fmla="*/ 101681 h 830943"/>
            <a:gd name="connsiteX6" fmla="*/ 2144985 w 2614362"/>
            <a:gd name="connsiteY6" fmla="*/ 147401 h 830943"/>
            <a:gd name="connsiteX7" fmla="*/ 2442165 w 2614362"/>
            <a:gd name="connsiteY7" fmla="*/ 231221 h 830943"/>
            <a:gd name="connsiteX8" fmla="*/ 2602185 w 2614362"/>
            <a:gd name="connsiteY8" fmla="*/ 315041 h 830943"/>
            <a:gd name="connsiteX9" fmla="*/ 2586945 w 2614362"/>
            <a:gd name="connsiteY9" fmla="*/ 444581 h 830943"/>
            <a:gd name="connsiteX10" fmla="*/ 2457405 w 2614362"/>
            <a:gd name="connsiteY10" fmla="*/ 497921 h 830943"/>
            <a:gd name="connsiteX11" fmla="*/ 2076405 w 2614362"/>
            <a:gd name="connsiteY11" fmla="*/ 475061 h 830943"/>
            <a:gd name="connsiteX12" fmla="*/ 1520145 w 2614362"/>
            <a:gd name="connsiteY12" fmla="*/ 360761 h 830943"/>
            <a:gd name="connsiteX13" fmla="*/ 971505 w 2614362"/>
            <a:gd name="connsiteY13" fmla="*/ 414101 h 830943"/>
            <a:gd name="connsiteX14" fmla="*/ 575265 w 2614362"/>
            <a:gd name="connsiteY14" fmla="*/ 391241 h 830943"/>
            <a:gd name="connsiteX15" fmla="*/ 125685 w 2614362"/>
            <a:gd name="connsiteY15" fmla="*/ 757001 h 830943"/>
            <a:gd name="connsiteX16" fmla="*/ 41865 w 2614362"/>
            <a:gd name="connsiteY16" fmla="*/ 825581 h 830943"/>
            <a:gd name="connsiteX17" fmla="*/ 11385 w 2614362"/>
            <a:gd name="connsiteY17" fmla="*/ 673181 h 830943"/>
            <a:gd name="connsiteX18" fmla="*/ 11385 w 2614362"/>
            <a:gd name="connsiteY18" fmla="*/ 444581 h 830943"/>
            <a:gd name="connsiteX19" fmla="*/ 148545 w 2614362"/>
            <a:gd name="connsiteY19" fmla="*/ 215981 h 830943"/>
            <a:gd name="connsiteX0" fmla="*/ 148545 w 2614362"/>
            <a:gd name="connsiteY0" fmla="*/ 215981 h 826305"/>
            <a:gd name="connsiteX1" fmla="*/ 537165 w 2614362"/>
            <a:gd name="connsiteY1" fmla="*/ 33101 h 826305"/>
            <a:gd name="connsiteX2" fmla="*/ 910545 w 2614362"/>
            <a:gd name="connsiteY2" fmla="*/ 2621 h 826305"/>
            <a:gd name="connsiteX3" fmla="*/ 1314405 w 2614362"/>
            <a:gd name="connsiteY3" fmla="*/ 10241 h 826305"/>
            <a:gd name="connsiteX4" fmla="*/ 1657305 w 2614362"/>
            <a:gd name="connsiteY4" fmla="*/ 78821 h 826305"/>
            <a:gd name="connsiteX5" fmla="*/ 1870665 w 2614362"/>
            <a:gd name="connsiteY5" fmla="*/ 101681 h 826305"/>
            <a:gd name="connsiteX6" fmla="*/ 2144985 w 2614362"/>
            <a:gd name="connsiteY6" fmla="*/ 147401 h 826305"/>
            <a:gd name="connsiteX7" fmla="*/ 2442165 w 2614362"/>
            <a:gd name="connsiteY7" fmla="*/ 231221 h 826305"/>
            <a:gd name="connsiteX8" fmla="*/ 2602185 w 2614362"/>
            <a:gd name="connsiteY8" fmla="*/ 315041 h 826305"/>
            <a:gd name="connsiteX9" fmla="*/ 2586945 w 2614362"/>
            <a:gd name="connsiteY9" fmla="*/ 444581 h 826305"/>
            <a:gd name="connsiteX10" fmla="*/ 2457405 w 2614362"/>
            <a:gd name="connsiteY10" fmla="*/ 497921 h 826305"/>
            <a:gd name="connsiteX11" fmla="*/ 2076405 w 2614362"/>
            <a:gd name="connsiteY11" fmla="*/ 475061 h 826305"/>
            <a:gd name="connsiteX12" fmla="*/ 1520145 w 2614362"/>
            <a:gd name="connsiteY12" fmla="*/ 360761 h 826305"/>
            <a:gd name="connsiteX13" fmla="*/ 971505 w 2614362"/>
            <a:gd name="connsiteY13" fmla="*/ 414101 h 826305"/>
            <a:gd name="connsiteX14" fmla="*/ 575265 w 2614362"/>
            <a:gd name="connsiteY14" fmla="*/ 391241 h 826305"/>
            <a:gd name="connsiteX15" fmla="*/ 308565 w 2614362"/>
            <a:gd name="connsiteY15" fmla="*/ 612221 h 826305"/>
            <a:gd name="connsiteX16" fmla="*/ 41865 w 2614362"/>
            <a:gd name="connsiteY16" fmla="*/ 825581 h 826305"/>
            <a:gd name="connsiteX17" fmla="*/ 11385 w 2614362"/>
            <a:gd name="connsiteY17" fmla="*/ 673181 h 826305"/>
            <a:gd name="connsiteX18" fmla="*/ 11385 w 2614362"/>
            <a:gd name="connsiteY18" fmla="*/ 444581 h 826305"/>
            <a:gd name="connsiteX19" fmla="*/ 148545 w 2614362"/>
            <a:gd name="connsiteY19" fmla="*/ 215981 h 826305"/>
            <a:gd name="connsiteX0" fmla="*/ 148545 w 2614362"/>
            <a:gd name="connsiteY0" fmla="*/ 215981 h 826305"/>
            <a:gd name="connsiteX1" fmla="*/ 537165 w 2614362"/>
            <a:gd name="connsiteY1" fmla="*/ 33101 h 826305"/>
            <a:gd name="connsiteX2" fmla="*/ 910545 w 2614362"/>
            <a:gd name="connsiteY2" fmla="*/ 2621 h 826305"/>
            <a:gd name="connsiteX3" fmla="*/ 1314405 w 2614362"/>
            <a:gd name="connsiteY3" fmla="*/ 10241 h 826305"/>
            <a:gd name="connsiteX4" fmla="*/ 1657305 w 2614362"/>
            <a:gd name="connsiteY4" fmla="*/ 78821 h 826305"/>
            <a:gd name="connsiteX5" fmla="*/ 1870665 w 2614362"/>
            <a:gd name="connsiteY5" fmla="*/ 101681 h 826305"/>
            <a:gd name="connsiteX6" fmla="*/ 2144985 w 2614362"/>
            <a:gd name="connsiteY6" fmla="*/ 147401 h 826305"/>
            <a:gd name="connsiteX7" fmla="*/ 2442165 w 2614362"/>
            <a:gd name="connsiteY7" fmla="*/ 231221 h 826305"/>
            <a:gd name="connsiteX8" fmla="*/ 2602185 w 2614362"/>
            <a:gd name="connsiteY8" fmla="*/ 315041 h 826305"/>
            <a:gd name="connsiteX9" fmla="*/ 2586945 w 2614362"/>
            <a:gd name="connsiteY9" fmla="*/ 444581 h 826305"/>
            <a:gd name="connsiteX10" fmla="*/ 2457405 w 2614362"/>
            <a:gd name="connsiteY10" fmla="*/ 497921 h 826305"/>
            <a:gd name="connsiteX11" fmla="*/ 2076405 w 2614362"/>
            <a:gd name="connsiteY11" fmla="*/ 475061 h 826305"/>
            <a:gd name="connsiteX12" fmla="*/ 1520145 w 2614362"/>
            <a:gd name="connsiteY12" fmla="*/ 360761 h 826305"/>
            <a:gd name="connsiteX13" fmla="*/ 971505 w 2614362"/>
            <a:gd name="connsiteY13" fmla="*/ 414101 h 826305"/>
            <a:gd name="connsiteX14" fmla="*/ 575265 w 2614362"/>
            <a:gd name="connsiteY14" fmla="*/ 391241 h 826305"/>
            <a:gd name="connsiteX15" fmla="*/ 308565 w 2614362"/>
            <a:gd name="connsiteY15" fmla="*/ 612221 h 826305"/>
            <a:gd name="connsiteX16" fmla="*/ 41865 w 2614362"/>
            <a:gd name="connsiteY16" fmla="*/ 825581 h 826305"/>
            <a:gd name="connsiteX17" fmla="*/ 11385 w 2614362"/>
            <a:gd name="connsiteY17" fmla="*/ 673181 h 826305"/>
            <a:gd name="connsiteX18" fmla="*/ 11385 w 2614362"/>
            <a:gd name="connsiteY18" fmla="*/ 444581 h 826305"/>
            <a:gd name="connsiteX19" fmla="*/ 148545 w 2614362"/>
            <a:gd name="connsiteY19" fmla="*/ 215981 h 826305"/>
            <a:gd name="connsiteX0" fmla="*/ 165172 w 2630989"/>
            <a:gd name="connsiteY0" fmla="*/ 215981 h 682170"/>
            <a:gd name="connsiteX1" fmla="*/ 553792 w 2630989"/>
            <a:gd name="connsiteY1" fmla="*/ 33101 h 682170"/>
            <a:gd name="connsiteX2" fmla="*/ 927172 w 2630989"/>
            <a:gd name="connsiteY2" fmla="*/ 2621 h 682170"/>
            <a:gd name="connsiteX3" fmla="*/ 1331032 w 2630989"/>
            <a:gd name="connsiteY3" fmla="*/ 10241 h 682170"/>
            <a:gd name="connsiteX4" fmla="*/ 1673932 w 2630989"/>
            <a:gd name="connsiteY4" fmla="*/ 78821 h 682170"/>
            <a:gd name="connsiteX5" fmla="*/ 1887292 w 2630989"/>
            <a:gd name="connsiteY5" fmla="*/ 101681 h 682170"/>
            <a:gd name="connsiteX6" fmla="*/ 2161612 w 2630989"/>
            <a:gd name="connsiteY6" fmla="*/ 147401 h 682170"/>
            <a:gd name="connsiteX7" fmla="*/ 2458792 w 2630989"/>
            <a:gd name="connsiteY7" fmla="*/ 231221 h 682170"/>
            <a:gd name="connsiteX8" fmla="*/ 2618812 w 2630989"/>
            <a:gd name="connsiteY8" fmla="*/ 315041 h 682170"/>
            <a:gd name="connsiteX9" fmla="*/ 2603572 w 2630989"/>
            <a:gd name="connsiteY9" fmla="*/ 444581 h 682170"/>
            <a:gd name="connsiteX10" fmla="*/ 2474032 w 2630989"/>
            <a:gd name="connsiteY10" fmla="*/ 497921 h 682170"/>
            <a:gd name="connsiteX11" fmla="*/ 2093032 w 2630989"/>
            <a:gd name="connsiteY11" fmla="*/ 475061 h 682170"/>
            <a:gd name="connsiteX12" fmla="*/ 1536772 w 2630989"/>
            <a:gd name="connsiteY12" fmla="*/ 360761 h 682170"/>
            <a:gd name="connsiteX13" fmla="*/ 988132 w 2630989"/>
            <a:gd name="connsiteY13" fmla="*/ 414101 h 682170"/>
            <a:gd name="connsiteX14" fmla="*/ 591892 w 2630989"/>
            <a:gd name="connsiteY14" fmla="*/ 391241 h 682170"/>
            <a:gd name="connsiteX15" fmla="*/ 325192 w 2630989"/>
            <a:gd name="connsiteY15" fmla="*/ 612221 h 682170"/>
            <a:gd name="connsiteX16" fmla="*/ 28012 w 2630989"/>
            <a:gd name="connsiteY16" fmla="*/ 673181 h 682170"/>
            <a:gd name="connsiteX17" fmla="*/ 28012 w 2630989"/>
            <a:gd name="connsiteY17" fmla="*/ 444581 h 682170"/>
            <a:gd name="connsiteX18" fmla="*/ 165172 w 2630989"/>
            <a:gd name="connsiteY18" fmla="*/ 215981 h 682170"/>
            <a:gd name="connsiteX0" fmla="*/ 160227 w 2626044"/>
            <a:gd name="connsiteY0" fmla="*/ 215981 h 836189"/>
            <a:gd name="connsiteX1" fmla="*/ 548847 w 2626044"/>
            <a:gd name="connsiteY1" fmla="*/ 33101 h 836189"/>
            <a:gd name="connsiteX2" fmla="*/ 922227 w 2626044"/>
            <a:gd name="connsiteY2" fmla="*/ 2621 h 836189"/>
            <a:gd name="connsiteX3" fmla="*/ 1326087 w 2626044"/>
            <a:gd name="connsiteY3" fmla="*/ 10241 h 836189"/>
            <a:gd name="connsiteX4" fmla="*/ 1668987 w 2626044"/>
            <a:gd name="connsiteY4" fmla="*/ 78821 h 836189"/>
            <a:gd name="connsiteX5" fmla="*/ 1882347 w 2626044"/>
            <a:gd name="connsiteY5" fmla="*/ 101681 h 836189"/>
            <a:gd name="connsiteX6" fmla="*/ 2156667 w 2626044"/>
            <a:gd name="connsiteY6" fmla="*/ 147401 h 836189"/>
            <a:gd name="connsiteX7" fmla="*/ 2453847 w 2626044"/>
            <a:gd name="connsiteY7" fmla="*/ 231221 h 836189"/>
            <a:gd name="connsiteX8" fmla="*/ 2613867 w 2626044"/>
            <a:gd name="connsiteY8" fmla="*/ 315041 h 836189"/>
            <a:gd name="connsiteX9" fmla="*/ 2598627 w 2626044"/>
            <a:gd name="connsiteY9" fmla="*/ 444581 h 836189"/>
            <a:gd name="connsiteX10" fmla="*/ 2469087 w 2626044"/>
            <a:gd name="connsiteY10" fmla="*/ 497921 h 836189"/>
            <a:gd name="connsiteX11" fmla="*/ 2088087 w 2626044"/>
            <a:gd name="connsiteY11" fmla="*/ 475061 h 836189"/>
            <a:gd name="connsiteX12" fmla="*/ 1531827 w 2626044"/>
            <a:gd name="connsiteY12" fmla="*/ 360761 h 836189"/>
            <a:gd name="connsiteX13" fmla="*/ 983187 w 2626044"/>
            <a:gd name="connsiteY13" fmla="*/ 414101 h 836189"/>
            <a:gd name="connsiteX14" fmla="*/ 586947 w 2626044"/>
            <a:gd name="connsiteY14" fmla="*/ 391241 h 836189"/>
            <a:gd name="connsiteX15" fmla="*/ 320247 w 2626044"/>
            <a:gd name="connsiteY15" fmla="*/ 612221 h 836189"/>
            <a:gd name="connsiteX16" fmla="*/ 30687 w 2626044"/>
            <a:gd name="connsiteY16" fmla="*/ 833201 h 836189"/>
            <a:gd name="connsiteX17" fmla="*/ 23067 w 2626044"/>
            <a:gd name="connsiteY17" fmla="*/ 444581 h 836189"/>
            <a:gd name="connsiteX18" fmla="*/ 160227 w 2626044"/>
            <a:gd name="connsiteY18" fmla="*/ 215981 h 836189"/>
            <a:gd name="connsiteX0" fmla="*/ 160227 w 2626044"/>
            <a:gd name="connsiteY0" fmla="*/ 215981 h 836227"/>
            <a:gd name="connsiteX1" fmla="*/ 548847 w 2626044"/>
            <a:gd name="connsiteY1" fmla="*/ 33101 h 836227"/>
            <a:gd name="connsiteX2" fmla="*/ 922227 w 2626044"/>
            <a:gd name="connsiteY2" fmla="*/ 2621 h 836227"/>
            <a:gd name="connsiteX3" fmla="*/ 1326087 w 2626044"/>
            <a:gd name="connsiteY3" fmla="*/ 10241 h 836227"/>
            <a:gd name="connsiteX4" fmla="*/ 1668987 w 2626044"/>
            <a:gd name="connsiteY4" fmla="*/ 78821 h 836227"/>
            <a:gd name="connsiteX5" fmla="*/ 1882347 w 2626044"/>
            <a:gd name="connsiteY5" fmla="*/ 101681 h 836227"/>
            <a:gd name="connsiteX6" fmla="*/ 2156667 w 2626044"/>
            <a:gd name="connsiteY6" fmla="*/ 147401 h 836227"/>
            <a:gd name="connsiteX7" fmla="*/ 2453847 w 2626044"/>
            <a:gd name="connsiteY7" fmla="*/ 231221 h 836227"/>
            <a:gd name="connsiteX8" fmla="*/ 2613867 w 2626044"/>
            <a:gd name="connsiteY8" fmla="*/ 315041 h 836227"/>
            <a:gd name="connsiteX9" fmla="*/ 2598627 w 2626044"/>
            <a:gd name="connsiteY9" fmla="*/ 444581 h 836227"/>
            <a:gd name="connsiteX10" fmla="*/ 2469087 w 2626044"/>
            <a:gd name="connsiteY10" fmla="*/ 497921 h 836227"/>
            <a:gd name="connsiteX11" fmla="*/ 2088087 w 2626044"/>
            <a:gd name="connsiteY11" fmla="*/ 475061 h 836227"/>
            <a:gd name="connsiteX12" fmla="*/ 1531827 w 2626044"/>
            <a:gd name="connsiteY12" fmla="*/ 360761 h 836227"/>
            <a:gd name="connsiteX13" fmla="*/ 983187 w 2626044"/>
            <a:gd name="connsiteY13" fmla="*/ 414101 h 836227"/>
            <a:gd name="connsiteX14" fmla="*/ 548847 w 2626044"/>
            <a:gd name="connsiteY14" fmla="*/ 376001 h 836227"/>
            <a:gd name="connsiteX15" fmla="*/ 320247 w 2626044"/>
            <a:gd name="connsiteY15" fmla="*/ 612221 h 836227"/>
            <a:gd name="connsiteX16" fmla="*/ 30687 w 2626044"/>
            <a:gd name="connsiteY16" fmla="*/ 833201 h 836227"/>
            <a:gd name="connsiteX17" fmla="*/ 23067 w 2626044"/>
            <a:gd name="connsiteY17" fmla="*/ 444581 h 836227"/>
            <a:gd name="connsiteX18" fmla="*/ 160227 w 2626044"/>
            <a:gd name="connsiteY18" fmla="*/ 215981 h 836227"/>
            <a:gd name="connsiteX0" fmla="*/ 160227 w 2626044"/>
            <a:gd name="connsiteY0" fmla="*/ 215981 h 836171"/>
            <a:gd name="connsiteX1" fmla="*/ 548847 w 2626044"/>
            <a:gd name="connsiteY1" fmla="*/ 33101 h 836171"/>
            <a:gd name="connsiteX2" fmla="*/ 922227 w 2626044"/>
            <a:gd name="connsiteY2" fmla="*/ 2621 h 836171"/>
            <a:gd name="connsiteX3" fmla="*/ 1326087 w 2626044"/>
            <a:gd name="connsiteY3" fmla="*/ 10241 h 836171"/>
            <a:gd name="connsiteX4" fmla="*/ 1668987 w 2626044"/>
            <a:gd name="connsiteY4" fmla="*/ 78821 h 836171"/>
            <a:gd name="connsiteX5" fmla="*/ 1882347 w 2626044"/>
            <a:gd name="connsiteY5" fmla="*/ 101681 h 836171"/>
            <a:gd name="connsiteX6" fmla="*/ 2156667 w 2626044"/>
            <a:gd name="connsiteY6" fmla="*/ 147401 h 836171"/>
            <a:gd name="connsiteX7" fmla="*/ 2453847 w 2626044"/>
            <a:gd name="connsiteY7" fmla="*/ 231221 h 836171"/>
            <a:gd name="connsiteX8" fmla="*/ 2613867 w 2626044"/>
            <a:gd name="connsiteY8" fmla="*/ 315041 h 836171"/>
            <a:gd name="connsiteX9" fmla="*/ 2598627 w 2626044"/>
            <a:gd name="connsiteY9" fmla="*/ 444581 h 836171"/>
            <a:gd name="connsiteX10" fmla="*/ 2469087 w 2626044"/>
            <a:gd name="connsiteY10" fmla="*/ 497921 h 836171"/>
            <a:gd name="connsiteX11" fmla="*/ 2088087 w 2626044"/>
            <a:gd name="connsiteY11" fmla="*/ 475061 h 836171"/>
            <a:gd name="connsiteX12" fmla="*/ 1531827 w 2626044"/>
            <a:gd name="connsiteY12" fmla="*/ 360761 h 836171"/>
            <a:gd name="connsiteX13" fmla="*/ 983187 w 2626044"/>
            <a:gd name="connsiteY13" fmla="*/ 414101 h 836171"/>
            <a:gd name="connsiteX14" fmla="*/ 602187 w 2626044"/>
            <a:gd name="connsiteY14" fmla="*/ 398861 h 836171"/>
            <a:gd name="connsiteX15" fmla="*/ 320247 w 2626044"/>
            <a:gd name="connsiteY15" fmla="*/ 612221 h 836171"/>
            <a:gd name="connsiteX16" fmla="*/ 30687 w 2626044"/>
            <a:gd name="connsiteY16" fmla="*/ 833201 h 836171"/>
            <a:gd name="connsiteX17" fmla="*/ 23067 w 2626044"/>
            <a:gd name="connsiteY17" fmla="*/ 444581 h 836171"/>
            <a:gd name="connsiteX18" fmla="*/ 160227 w 2626044"/>
            <a:gd name="connsiteY18" fmla="*/ 215981 h 836171"/>
            <a:gd name="connsiteX0" fmla="*/ 160227 w 2626044"/>
            <a:gd name="connsiteY0" fmla="*/ 219696 h 839886"/>
            <a:gd name="connsiteX1" fmla="*/ 548847 w 2626044"/>
            <a:gd name="connsiteY1" fmla="*/ 36816 h 839886"/>
            <a:gd name="connsiteX2" fmla="*/ 922227 w 2626044"/>
            <a:gd name="connsiteY2" fmla="*/ 6336 h 839886"/>
            <a:gd name="connsiteX3" fmla="*/ 1326087 w 2626044"/>
            <a:gd name="connsiteY3" fmla="*/ 121156 h 839886"/>
            <a:gd name="connsiteX4" fmla="*/ 1668987 w 2626044"/>
            <a:gd name="connsiteY4" fmla="*/ 82536 h 839886"/>
            <a:gd name="connsiteX5" fmla="*/ 1882347 w 2626044"/>
            <a:gd name="connsiteY5" fmla="*/ 105396 h 839886"/>
            <a:gd name="connsiteX6" fmla="*/ 2156667 w 2626044"/>
            <a:gd name="connsiteY6" fmla="*/ 151116 h 839886"/>
            <a:gd name="connsiteX7" fmla="*/ 2453847 w 2626044"/>
            <a:gd name="connsiteY7" fmla="*/ 234936 h 839886"/>
            <a:gd name="connsiteX8" fmla="*/ 2613867 w 2626044"/>
            <a:gd name="connsiteY8" fmla="*/ 318756 h 839886"/>
            <a:gd name="connsiteX9" fmla="*/ 2598627 w 2626044"/>
            <a:gd name="connsiteY9" fmla="*/ 448296 h 839886"/>
            <a:gd name="connsiteX10" fmla="*/ 2469087 w 2626044"/>
            <a:gd name="connsiteY10" fmla="*/ 501636 h 839886"/>
            <a:gd name="connsiteX11" fmla="*/ 2088087 w 2626044"/>
            <a:gd name="connsiteY11" fmla="*/ 478776 h 839886"/>
            <a:gd name="connsiteX12" fmla="*/ 1531827 w 2626044"/>
            <a:gd name="connsiteY12" fmla="*/ 364476 h 839886"/>
            <a:gd name="connsiteX13" fmla="*/ 983187 w 2626044"/>
            <a:gd name="connsiteY13" fmla="*/ 417816 h 839886"/>
            <a:gd name="connsiteX14" fmla="*/ 602187 w 2626044"/>
            <a:gd name="connsiteY14" fmla="*/ 402576 h 839886"/>
            <a:gd name="connsiteX15" fmla="*/ 320247 w 2626044"/>
            <a:gd name="connsiteY15" fmla="*/ 615936 h 839886"/>
            <a:gd name="connsiteX16" fmla="*/ 30687 w 2626044"/>
            <a:gd name="connsiteY16" fmla="*/ 836916 h 839886"/>
            <a:gd name="connsiteX17" fmla="*/ 23067 w 2626044"/>
            <a:gd name="connsiteY17" fmla="*/ 448296 h 839886"/>
            <a:gd name="connsiteX18" fmla="*/ 160227 w 2626044"/>
            <a:gd name="connsiteY18" fmla="*/ 219696 h 839886"/>
            <a:gd name="connsiteX0" fmla="*/ 160227 w 2626044"/>
            <a:gd name="connsiteY0" fmla="*/ 219696 h 839886"/>
            <a:gd name="connsiteX1" fmla="*/ 548847 w 2626044"/>
            <a:gd name="connsiteY1" fmla="*/ 36816 h 839886"/>
            <a:gd name="connsiteX2" fmla="*/ 922227 w 2626044"/>
            <a:gd name="connsiteY2" fmla="*/ 6336 h 839886"/>
            <a:gd name="connsiteX3" fmla="*/ 1326087 w 2626044"/>
            <a:gd name="connsiteY3" fmla="*/ 121156 h 839886"/>
            <a:gd name="connsiteX4" fmla="*/ 1661367 w 2626044"/>
            <a:gd name="connsiteY4" fmla="*/ 179016 h 839886"/>
            <a:gd name="connsiteX5" fmla="*/ 1882347 w 2626044"/>
            <a:gd name="connsiteY5" fmla="*/ 105396 h 839886"/>
            <a:gd name="connsiteX6" fmla="*/ 2156667 w 2626044"/>
            <a:gd name="connsiteY6" fmla="*/ 151116 h 839886"/>
            <a:gd name="connsiteX7" fmla="*/ 2453847 w 2626044"/>
            <a:gd name="connsiteY7" fmla="*/ 234936 h 839886"/>
            <a:gd name="connsiteX8" fmla="*/ 2613867 w 2626044"/>
            <a:gd name="connsiteY8" fmla="*/ 318756 h 839886"/>
            <a:gd name="connsiteX9" fmla="*/ 2598627 w 2626044"/>
            <a:gd name="connsiteY9" fmla="*/ 448296 h 839886"/>
            <a:gd name="connsiteX10" fmla="*/ 2469087 w 2626044"/>
            <a:gd name="connsiteY10" fmla="*/ 501636 h 839886"/>
            <a:gd name="connsiteX11" fmla="*/ 2088087 w 2626044"/>
            <a:gd name="connsiteY11" fmla="*/ 478776 h 839886"/>
            <a:gd name="connsiteX12" fmla="*/ 1531827 w 2626044"/>
            <a:gd name="connsiteY12" fmla="*/ 364476 h 839886"/>
            <a:gd name="connsiteX13" fmla="*/ 983187 w 2626044"/>
            <a:gd name="connsiteY13" fmla="*/ 417816 h 839886"/>
            <a:gd name="connsiteX14" fmla="*/ 602187 w 2626044"/>
            <a:gd name="connsiteY14" fmla="*/ 402576 h 839886"/>
            <a:gd name="connsiteX15" fmla="*/ 320247 w 2626044"/>
            <a:gd name="connsiteY15" fmla="*/ 615936 h 839886"/>
            <a:gd name="connsiteX16" fmla="*/ 30687 w 2626044"/>
            <a:gd name="connsiteY16" fmla="*/ 836916 h 839886"/>
            <a:gd name="connsiteX17" fmla="*/ 23067 w 2626044"/>
            <a:gd name="connsiteY17" fmla="*/ 448296 h 839886"/>
            <a:gd name="connsiteX18" fmla="*/ 160227 w 2626044"/>
            <a:gd name="connsiteY18" fmla="*/ 219696 h 839886"/>
            <a:gd name="connsiteX0" fmla="*/ 160227 w 2626044"/>
            <a:gd name="connsiteY0" fmla="*/ 219696 h 839886"/>
            <a:gd name="connsiteX1" fmla="*/ 548847 w 2626044"/>
            <a:gd name="connsiteY1" fmla="*/ 36816 h 839886"/>
            <a:gd name="connsiteX2" fmla="*/ 922227 w 2626044"/>
            <a:gd name="connsiteY2" fmla="*/ 6336 h 839886"/>
            <a:gd name="connsiteX3" fmla="*/ 1326087 w 2626044"/>
            <a:gd name="connsiteY3" fmla="*/ 121156 h 839886"/>
            <a:gd name="connsiteX4" fmla="*/ 1661367 w 2626044"/>
            <a:gd name="connsiteY4" fmla="*/ 179016 h 839886"/>
            <a:gd name="connsiteX5" fmla="*/ 1897587 w 2626044"/>
            <a:gd name="connsiteY5" fmla="*/ 255475 h 839886"/>
            <a:gd name="connsiteX6" fmla="*/ 2156667 w 2626044"/>
            <a:gd name="connsiteY6" fmla="*/ 151116 h 839886"/>
            <a:gd name="connsiteX7" fmla="*/ 2453847 w 2626044"/>
            <a:gd name="connsiteY7" fmla="*/ 234936 h 839886"/>
            <a:gd name="connsiteX8" fmla="*/ 2613867 w 2626044"/>
            <a:gd name="connsiteY8" fmla="*/ 318756 h 839886"/>
            <a:gd name="connsiteX9" fmla="*/ 2598627 w 2626044"/>
            <a:gd name="connsiteY9" fmla="*/ 448296 h 839886"/>
            <a:gd name="connsiteX10" fmla="*/ 2469087 w 2626044"/>
            <a:gd name="connsiteY10" fmla="*/ 501636 h 839886"/>
            <a:gd name="connsiteX11" fmla="*/ 2088087 w 2626044"/>
            <a:gd name="connsiteY11" fmla="*/ 478776 h 839886"/>
            <a:gd name="connsiteX12" fmla="*/ 1531827 w 2626044"/>
            <a:gd name="connsiteY12" fmla="*/ 364476 h 839886"/>
            <a:gd name="connsiteX13" fmla="*/ 983187 w 2626044"/>
            <a:gd name="connsiteY13" fmla="*/ 417816 h 839886"/>
            <a:gd name="connsiteX14" fmla="*/ 602187 w 2626044"/>
            <a:gd name="connsiteY14" fmla="*/ 402576 h 839886"/>
            <a:gd name="connsiteX15" fmla="*/ 320247 w 2626044"/>
            <a:gd name="connsiteY15" fmla="*/ 615936 h 839886"/>
            <a:gd name="connsiteX16" fmla="*/ 30687 w 2626044"/>
            <a:gd name="connsiteY16" fmla="*/ 836916 h 839886"/>
            <a:gd name="connsiteX17" fmla="*/ 23067 w 2626044"/>
            <a:gd name="connsiteY17" fmla="*/ 448296 h 839886"/>
            <a:gd name="connsiteX18" fmla="*/ 160227 w 2626044"/>
            <a:gd name="connsiteY18" fmla="*/ 219696 h 839886"/>
            <a:gd name="connsiteX0" fmla="*/ 160227 w 2626044"/>
            <a:gd name="connsiteY0" fmla="*/ 219696 h 839886"/>
            <a:gd name="connsiteX1" fmla="*/ 548847 w 2626044"/>
            <a:gd name="connsiteY1" fmla="*/ 36816 h 839886"/>
            <a:gd name="connsiteX2" fmla="*/ 922227 w 2626044"/>
            <a:gd name="connsiteY2" fmla="*/ 6336 h 839886"/>
            <a:gd name="connsiteX3" fmla="*/ 1326087 w 2626044"/>
            <a:gd name="connsiteY3" fmla="*/ 121156 h 839886"/>
            <a:gd name="connsiteX4" fmla="*/ 1661367 w 2626044"/>
            <a:gd name="connsiteY4" fmla="*/ 179016 h 839886"/>
            <a:gd name="connsiteX5" fmla="*/ 1897587 w 2626044"/>
            <a:gd name="connsiteY5" fmla="*/ 255475 h 839886"/>
            <a:gd name="connsiteX6" fmla="*/ 2194767 w 2626044"/>
            <a:gd name="connsiteY6" fmla="*/ 311916 h 839886"/>
            <a:gd name="connsiteX7" fmla="*/ 2453847 w 2626044"/>
            <a:gd name="connsiteY7" fmla="*/ 234936 h 839886"/>
            <a:gd name="connsiteX8" fmla="*/ 2613867 w 2626044"/>
            <a:gd name="connsiteY8" fmla="*/ 318756 h 839886"/>
            <a:gd name="connsiteX9" fmla="*/ 2598627 w 2626044"/>
            <a:gd name="connsiteY9" fmla="*/ 448296 h 839886"/>
            <a:gd name="connsiteX10" fmla="*/ 2469087 w 2626044"/>
            <a:gd name="connsiteY10" fmla="*/ 501636 h 839886"/>
            <a:gd name="connsiteX11" fmla="*/ 2088087 w 2626044"/>
            <a:gd name="connsiteY11" fmla="*/ 478776 h 839886"/>
            <a:gd name="connsiteX12" fmla="*/ 1531827 w 2626044"/>
            <a:gd name="connsiteY12" fmla="*/ 364476 h 839886"/>
            <a:gd name="connsiteX13" fmla="*/ 983187 w 2626044"/>
            <a:gd name="connsiteY13" fmla="*/ 417816 h 839886"/>
            <a:gd name="connsiteX14" fmla="*/ 602187 w 2626044"/>
            <a:gd name="connsiteY14" fmla="*/ 402576 h 839886"/>
            <a:gd name="connsiteX15" fmla="*/ 320247 w 2626044"/>
            <a:gd name="connsiteY15" fmla="*/ 615936 h 839886"/>
            <a:gd name="connsiteX16" fmla="*/ 30687 w 2626044"/>
            <a:gd name="connsiteY16" fmla="*/ 836916 h 839886"/>
            <a:gd name="connsiteX17" fmla="*/ 23067 w 2626044"/>
            <a:gd name="connsiteY17" fmla="*/ 448296 h 839886"/>
            <a:gd name="connsiteX18" fmla="*/ 160227 w 2626044"/>
            <a:gd name="connsiteY18" fmla="*/ 219696 h 839886"/>
            <a:gd name="connsiteX0" fmla="*/ 160227 w 2624357"/>
            <a:gd name="connsiteY0" fmla="*/ 219696 h 839886"/>
            <a:gd name="connsiteX1" fmla="*/ 548847 w 2624357"/>
            <a:gd name="connsiteY1" fmla="*/ 36816 h 839886"/>
            <a:gd name="connsiteX2" fmla="*/ 922227 w 2624357"/>
            <a:gd name="connsiteY2" fmla="*/ 6336 h 839886"/>
            <a:gd name="connsiteX3" fmla="*/ 1326087 w 2624357"/>
            <a:gd name="connsiteY3" fmla="*/ 121156 h 839886"/>
            <a:gd name="connsiteX4" fmla="*/ 1661367 w 2624357"/>
            <a:gd name="connsiteY4" fmla="*/ 179016 h 839886"/>
            <a:gd name="connsiteX5" fmla="*/ 1897587 w 2624357"/>
            <a:gd name="connsiteY5" fmla="*/ 255475 h 839886"/>
            <a:gd name="connsiteX6" fmla="*/ 2194767 w 2624357"/>
            <a:gd name="connsiteY6" fmla="*/ 311916 h 839886"/>
            <a:gd name="connsiteX7" fmla="*/ 2476707 w 2624357"/>
            <a:gd name="connsiteY7" fmla="*/ 331415 h 839886"/>
            <a:gd name="connsiteX8" fmla="*/ 2613867 w 2624357"/>
            <a:gd name="connsiteY8" fmla="*/ 318756 h 839886"/>
            <a:gd name="connsiteX9" fmla="*/ 2598627 w 2624357"/>
            <a:gd name="connsiteY9" fmla="*/ 448296 h 839886"/>
            <a:gd name="connsiteX10" fmla="*/ 2469087 w 2624357"/>
            <a:gd name="connsiteY10" fmla="*/ 501636 h 839886"/>
            <a:gd name="connsiteX11" fmla="*/ 2088087 w 2624357"/>
            <a:gd name="connsiteY11" fmla="*/ 478776 h 839886"/>
            <a:gd name="connsiteX12" fmla="*/ 1531827 w 2624357"/>
            <a:gd name="connsiteY12" fmla="*/ 364476 h 839886"/>
            <a:gd name="connsiteX13" fmla="*/ 983187 w 2624357"/>
            <a:gd name="connsiteY13" fmla="*/ 417816 h 839886"/>
            <a:gd name="connsiteX14" fmla="*/ 602187 w 2624357"/>
            <a:gd name="connsiteY14" fmla="*/ 402576 h 839886"/>
            <a:gd name="connsiteX15" fmla="*/ 320247 w 2624357"/>
            <a:gd name="connsiteY15" fmla="*/ 615936 h 839886"/>
            <a:gd name="connsiteX16" fmla="*/ 30687 w 2624357"/>
            <a:gd name="connsiteY16" fmla="*/ 836916 h 839886"/>
            <a:gd name="connsiteX17" fmla="*/ 23067 w 2624357"/>
            <a:gd name="connsiteY17" fmla="*/ 448296 h 839886"/>
            <a:gd name="connsiteX18" fmla="*/ 160227 w 2624357"/>
            <a:gd name="connsiteY18" fmla="*/ 219696 h 839886"/>
            <a:gd name="connsiteX0" fmla="*/ 160227 w 2624357"/>
            <a:gd name="connsiteY0" fmla="*/ 219696 h 839886"/>
            <a:gd name="connsiteX1" fmla="*/ 548847 w 2624357"/>
            <a:gd name="connsiteY1" fmla="*/ 36816 h 839886"/>
            <a:gd name="connsiteX2" fmla="*/ 922227 w 2624357"/>
            <a:gd name="connsiteY2" fmla="*/ 6336 h 839886"/>
            <a:gd name="connsiteX3" fmla="*/ 1326087 w 2624357"/>
            <a:gd name="connsiteY3" fmla="*/ 121156 h 839886"/>
            <a:gd name="connsiteX4" fmla="*/ 1661367 w 2624357"/>
            <a:gd name="connsiteY4" fmla="*/ 179016 h 839886"/>
            <a:gd name="connsiteX5" fmla="*/ 1897587 w 2624357"/>
            <a:gd name="connsiteY5" fmla="*/ 255475 h 839886"/>
            <a:gd name="connsiteX6" fmla="*/ 2194767 w 2624357"/>
            <a:gd name="connsiteY6" fmla="*/ 311916 h 839886"/>
            <a:gd name="connsiteX7" fmla="*/ 2476707 w 2624357"/>
            <a:gd name="connsiteY7" fmla="*/ 331415 h 839886"/>
            <a:gd name="connsiteX8" fmla="*/ 2613867 w 2624357"/>
            <a:gd name="connsiteY8" fmla="*/ 318756 h 839886"/>
            <a:gd name="connsiteX9" fmla="*/ 2598627 w 2624357"/>
            <a:gd name="connsiteY9" fmla="*/ 448296 h 839886"/>
            <a:gd name="connsiteX10" fmla="*/ 2469087 w 2624357"/>
            <a:gd name="connsiteY10" fmla="*/ 501636 h 839886"/>
            <a:gd name="connsiteX11" fmla="*/ 2095707 w 2624357"/>
            <a:gd name="connsiteY11" fmla="*/ 360856 h 839886"/>
            <a:gd name="connsiteX12" fmla="*/ 1531827 w 2624357"/>
            <a:gd name="connsiteY12" fmla="*/ 364476 h 839886"/>
            <a:gd name="connsiteX13" fmla="*/ 983187 w 2624357"/>
            <a:gd name="connsiteY13" fmla="*/ 417816 h 839886"/>
            <a:gd name="connsiteX14" fmla="*/ 602187 w 2624357"/>
            <a:gd name="connsiteY14" fmla="*/ 402576 h 839886"/>
            <a:gd name="connsiteX15" fmla="*/ 320247 w 2624357"/>
            <a:gd name="connsiteY15" fmla="*/ 615936 h 839886"/>
            <a:gd name="connsiteX16" fmla="*/ 30687 w 2624357"/>
            <a:gd name="connsiteY16" fmla="*/ 836916 h 839886"/>
            <a:gd name="connsiteX17" fmla="*/ 23067 w 2624357"/>
            <a:gd name="connsiteY17" fmla="*/ 448296 h 839886"/>
            <a:gd name="connsiteX18" fmla="*/ 160227 w 2624357"/>
            <a:gd name="connsiteY18" fmla="*/ 219696 h 839886"/>
            <a:gd name="connsiteX0" fmla="*/ 160227 w 2623750"/>
            <a:gd name="connsiteY0" fmla="*/ 219696 h 839886"/>
            <a:gd name="connsiteX1" fmla="*/ 548847 w 2623750"/>
            <a:gd name="connsiteY1" fmla="*/ 36816 h 839886"/>
            <a:gd name="connsiteX2" fmla="*/ 922227 w 2623750"/>
            <a:gd name="connsiteY2" fmla="*/ 6336 h 839886"/>
            <a:gd name="connsiteX3" fmla="*/ 1326087 w 2623750"/>
            <a:gd name="connsiteY3" fmla="*/ 121156 h 839886"/>
            <a:gd name="connsiteX4" fmla="*/ 1661367 w 2623750"/>
            <a:gd name="connsiteY4" fmla="*/ 179016 h 839886"/>
            <a:gd name="connsiteX5" fmla="*/ 1897587 w 2623750"/>
            <a:gd name="connsiteY5" fmla="*/ 255475 h 839886"/>
            <a:gd name="connsiteX6" fmla="*/ 2194767 w 2623750"/>
            <a:gd name="connsiteY6" fmla="*/ 311916 h 839886"/>
            <a:gd name="connsiteX7" fmla="*/ 2476707 w 2623750"/>
            <a:gd name="connsiteY7" fmla="*/ 331415 h 839886"/>
            <a:gd name="connsiteX8" fmla="*/ 2613867 w 2623750"/>
            <a:gd name="connsiteY8" fmla="*/ 318756 h 839886"/>
            <a:gd name="connsiteX9" fmla="*/ 2598627 w 2623750"/>
            <a:gd name="connsiteY9" fmla="*/ 448296 h 839886"/>
            <a:gd name="connsiteX10" fmla="*/ 2484327 w 2623750"/>
            <a:gd name="connsiteY10" fmla="*/ 426597 h 839886"/>
            <a:gd name="connsiteX11" fmla="*/ 2095707 w 2623750"/>
            <a:gd name="connsiteY11" fmla="*/ 360856 h 839886"/>
            <a:gd name="connsiteX12" fmla="*/ 1531827 w 2623750"/>
            <a:gd name="connsiteY12" fmla="*/ 364476 h 839886"/>
            <a:gd name="connsiteX13" fmla="*/ 983187 w 2623750"/>
            <a:gd name="connsiteY13" fmla="*/ 417816 h 839886"/>
            <a:gd name="connsiteX14" fmla="*/ 602187 w 2623750"/>
            <a:gd name="connsiteY14" fmla="*/ 402576 h 839886"/>
            <a:gd name="connsiteX15" fmla="*/ 320247 w 2623750"/>
            <a:gd name="connsiteY15" fmla="*/ 615936 h 839886"/>
            <a:gd name="connsiteX16" fmla="*/ 30687 w 2623750"/>
            <a:gd name="connsiteY16" fmla="*/ 836916 h 839886"/>
            <a:gd name="connsiteX17" fmla="*/ 23067 w 2623750"/>
            <a:gd name="connsiteY17" fmla="*/ 448296 h 839886"/>
            <a:gd name="connsiteX18" fmla="*/ 160227 w 2623750"/>
            <a:gd name="connsiteY18" fmla="*/ 219696 h 839886"/>
            <a:gd name="connsiteX0" fmla="*/ 160227 w 2623750"/>
            <a:gd name="connsiteY0" fmla="*/ 219696 h 839886"/>
            <a:gd name="connsiteX1" fmla="*/ 548847 w 2623750"/>
            <a:gd name="connsiteY1" fmla="*/ 36816 h 839886"/>
            <a:gd name="connsiteX2" fmla="*/ 922227 w 2623750"/>
            <a:gd name="connsiteY2" fmla="*/ 6336 h 839886"/>
            <a:gd name="connsiteX3" fmla="*/ 1326087 w 2623750"/>
            <a:gd name="connsiteY3" fmla="*/ 121156 h 839886"/>
            <a:gd name="connsiteX4" fmla="*/ 1661367 w 2623750"/>
            <a:gd name="connsiteY4" fmla="*/ 179016 h 839886"/>
            <a:gd name="connsiteX5" fmla="*/ 1897587 w 2623750"/>
            <a:gd name="connsiteY5" fmla="*/ 255475 h 839886"/>
            <a:gd name="connsiteX6" fmla="*/ 2194767 w 2623750"/>
            <a:gd name="connsiteY6" fmla="*/ 311916 h 839886"/>
            <a:gd name="connsiteX7" fmla="*/ 2476707 w 2623750"/>
            <a:gd name="connsiteY7" fmla="*/ 331415 h 839886"/>
            <a:gd name="connsiteX8" fmla="*/ 2613867 w 2623750"/>
            <a:gd name="connsiteY8" fmla="*/ 318756 h 839886"/>
            <a:gd name="connsiteX9" fmla="*/ 2598627 w 2623750"/>
            <a:gd name="connsiteY9" fmla="*/ 448296 h 839886"/>
            <a:gd name="connsiteX10" fmla="*/ 2484327 w 2623750"/>
            <a:gd name="connsiteY10" fmla="*/ 426597 h 839886"/>
            <a:gd name="connsiteX11" fmla="*/ 2095707 w 2623750"/>
            <a:gd name="connsiteY11" fmla="*/ 360856 h 839886"/>
            <a:gd name="connsiteX12" fmla="*/ 1539447 w 2623750"/>
            <a:gd name="connsiteY12" fmla="*/ 225116 h 839886"/>
            <a:gd name="connsiteX13" fmla="*/ 983187 w 2623750"/>
            <a:gd name="connsiteY13" fmla="*/ 417816 h 839886"/>
            <a:gd name="connsiteX14" fmla="*/ 602187 w 2623750"/>
            <a:gd name="connsiteY14" fmla="*/ 402576 h 839886"/>
            <a:gd name="connsiteX15" fmla="*/ 320247 w 2623750"/>
            <a:gd name="connsiteY15" fmla="*/ 615936 h 839886"/>
            <a:gd name="connsiteX16" fmla="*/ 30687 w 2623750"/>
            <a:gd name="connsiteY16" fmla="*/ 836916 h 839886"/>
            <a:gd name="connsiteX17" fmla="*/ 23067 w 2623750"/>
            <a:gd name="connsiteY17" fmla="*/ 448296 h 839886"/>
            <a:gd name="connsiteX18" fmla="*/ 160227 w 2623750"/>
            <a:gd name="connsiteY18" fmla="*/ 219696 h 839886"/>
            <a:gd name="connsiteX0" fmla="*/ 160227 w 2623750"/>
            <a:gd name="connsiteY0" fmla="*/ 219696 h 839886"/>
            <a:gd name="connsiteX1" fmla="*/ 548847 w 2623750"/>
            <a:gd name="connsiteY1" fmla="*/ 36816 h 839886"/>
            <a:gd name="connsiteX2" fmla="*/ 922227 w 2623750"/>
            <a:gd name="connsiteY2" fmla="*/ 6336 h 839886"/>
            <a:gd name="connsiteX3" fmla="*/ 1326087 w 2623750"/>
            <a:gd name="connsiteY3" fmla="*/ 121156 h 839886"/>
            <a:gd name="connsiteX4" fmla="*/ 1661367 w 2623750"/>
            <a:gd name="connsiteY4" fmla="*/ 179016 h 839886"/>
            <a:gd name="connsiteX5" fmla="*/ 1897587 w 2623750"/>
            <a:gd name="connsiteY5" fmla="*/ 255475 h 839886"/>
            <a:gd name="connsiteX6" fmla="*/ 2194767 w 2623750"/>
            <a:gd name="connsiteY6" fmla="*/ 311916 h 839886"/>
            <a:gd name="connsiteX7" fmla="*/ 2476707 w 2623750"/>
            <a:gd name="connsiteY7" fmla="*/ 331415 h 839886"/>
            <a:gd name="connsiteX8" fmla="*/ 2613867 w 2623750"/>
            <a:gd name="connsiteY8" fmla="*/ 318756 h 839886"/>
            <a:gd name="connsiteX9" fmla="*/ 2598627 w 2623750"/>
            <a:gd name="connsiteY9" fmla="*/ 448296 h 839886"/>
            <a:gd name="connsiteX10" fmla="*/ 2484327 w 2623750"/>
            <a:gd name="connsiteY10" fmla="*/ 426597 h 839886"/>
            <a:gd name="connsiteX11" fmla="*/ 2095707 w 2623750"/>
            <a:gd name="connsiteY11" fmla="*/ 360856 h 839886"/>
            <a:gd name="connsiteX12" fmla="*/ 1539447 w 2623750"/>
            <a:gd name="connsiteY12" fmla="*/ 225116 h 839886"/>
            <a:gd name="connsiteX13" fmla="*/ 990807 w 2623750"/>
            <a:gd name="connsiteY13" fmla="*/ 203417 h 839886"/>
            <a:gd name="connsiteX14" fmla="*/ 602187 w 2623750"/>
            <a:gd name="connsiteY14" fmla="*/ 402576 h 839886"/>
            <a:gd name="connsiteX15" fmla="*/ 320247 w 2623750"/>
            <a:gd name="connsiteY15" fmla="*/ 615936 h 839886"/>
            <a:gd name="connsiteX16" fmla="*/ 30687 w 2623750"/>
            <a:gd name="connsiteY16" fmla="*/ 836916 h 839886"/>
            <a:gd name="connsiteX17" fmla="*/ 23067 w 2623750"/>
            <a:gd name="connsiteY17" fmla="*/ 448296 h 839886"/>
            <a:gd name="connsiteX18" fmla="*/ 160227 w 2623750"/>
            <a:gd name="connsiteY18" fmla="*/ 219696 h 839886"/>
            <a:gd name="connsiteX0" fmla="*/ 160227 w 2623750"/>
            <a:gd name="connsiteY0" fmla="*/ 219696 h 840585"/>
            <a:gd name="connsiteX1" fmla="*/ 548847 w 2623750"/>
            <a:gd name="connsiteY1" fmla="*/ 36816 h 840585"/>
            <a:gd name="connsiteX2" fmla="*/ 922227 w 2623750"/>
            <a:gd name="connsiteY2" fmla="*/ 6336 h 840585"/>
            <a:gd name="connsiteX3" fmla="*/ 1326087 w 2623750"/>
            <a:gd name="connsiteY3" fmla="*/ 121156 h 840585"/>
            <a:gd name="connsiteX4" fmla="*/ 1661367 w 2623750"/>
            <a:gd name="connsiteY4" fmla="*/ 179016 h 840585"/>
            <a:gd name="connsiteX5" fmla="*/ 1897587 w 2623750"/>
            <a:gd name="connsiteY5" fmla="*/ 255475 h 840585"/>
            <a:gd name="connsiteX6" fmla="*/ 2194767 w 2623750"/>
            <a:gd name="connsiteY6" fmla="*/ 311916 h 840585"/>
            <a:gd name="connsiteX7" fmla="*/ 2476707 w 2623750"/>
            <a:gd name="connsiteY7" fmla="*/ 331415 h 840585"/>
            <a:gd name="connsiteX8" fmla="*/ 2613867 w 2623750"/>
            <a:gd name="connsiteY8" fmla="*/ 318756 h 840585"/>
            <a:gd name="connsiteX9" fmla="*/ 2598627 w 2623750"/>
            <a:gd name="connsiteY9" fmla="*/ 448296 h 840585"/>
            <a:gd name="connsiteX10" fmla="*/ 2484327 w 2623750"/>
            <a:gd name="connsiteY10" fmla="*/ 426597 h 840585"/>
            <a:gd name="connsiteX11" fmla="*/ 2095707 w 2623750"/>
            <a:gd name="connsiteY11" fmla="*/ 360856 h 840585"/>
            <a:gd name="connsiteX12" fmla="*/ 1539447 w 2623750"/>
            <a:gd name="connsiteY12" fmla="*/ 225116 h 840585"/>
            <a:gd name="connsiteX13" fmla="*/ 990807 w 2623750"/>
            <a:gd name="connsiteY13" fmla="*/ 203417 h 840585"/>
            <a:gd name="connsiteX14" fmla="*/ 678387 w 2623750"/>
            <a:gd name="connsiteY14" fmla="*/ 166738 h 840585"/>
            <a:gd name="connsiteX15" fmla="*/ 320247 w 2623750"/>
            <a:gd name="connsiteY15" fmla="*/ 615936 h 840585"/>
            <a:gd name="connsiteX16" fmla="*/ 30687 w 2623750"/>
            <a:gd name="connsiteY16" fmla="*/ 836916 h 840585"/>
            <a:gd name="connsiteX17" fmla="*/ 23067 w 2623750"/>
            <a:gd name="connsiteY17" fmla="*/ 448296 h 840585"/>
            <a:gd name="connsiteX18" fmla="*/ 160227 w 2623750"/>
            <a:gd name="connsiteY18" fmla="*/ 219696 h 840585"/>
            <a:gd name="connsiteX0" fmla="*/ 160227 w 2623750"/>
            <a:gd name="connsiteY0" fmla="*/ 219696 h 840547"/>
            <a:gd name="connsiteX1" fmla="*/ 548847 w 2623750"/>
            <a:gd name="connsiteY1" fmla="*/ 36816 h 840547"/>
            <a:gd name="connsiteX2" fmla="*/ 922227 w 2623750"/>
            <a:gd name="connsiteY2" fmla="*/ 6336 h 840547"/>
            <a:gd name="connsiteX3" fmla="*/ 1326087 w 2623750"/>
            <a:gd name="connsiteY3" fmla="*/ 121156 h 840547"/>
            <a:gd name="connsiteX4" fmla="*/ 1661367 w 2623750"/>
            <a:gd name="connsiteY4" fmla="*/ 179016 h 840547"/>
            <a:gd name="connsiteX5" fmla="*/ 1897587 w 2623750"/>
            <a:gd name="connsiteY5" fmla="*/ 255475 h 840547"/>
            <a:gd name="connsiteX6" fmla="*/ 2194767 w 2623750"/>
            <a:gd name="connsiteY6" fmla="*/ 311916 h 840547"/>
            <a:gd name="connsiteX7" fmla="*/ 2476707 w 2623750"/>
            <a:gd name="connsiteY7" fmla="*/ 331415 h 840547"/>
            <a:gd name="connsiteX8" fmla="*/ 2613867 w 2623750"/>
            <a:gd name="connsiteY8" fmla="*/ 318756 h 840547"/>
            <a:gd name="connsiteX9" fmla="*/ 2598627 w 2623750"/>
            <a:gd name="connsiteY9" fmla="*/ 448296 h 840547"/>
            <a:gd name="connsiteX10" fmla="*/ 2484327 w 2623750"/>
            <a:gd name="connsiteY10" fmla="*/ 426597 h 840547"/>
            <a:gd name="connsiteX11" fmla="*/ 2095707 w 2623750"/>
            <a:gd name="connsiteY11" fmla="*/ 360856 h 840547"/>
            <a:gd name="connsiteX12" fmla="*/ 1539447 w 2623750"/>
            <a:gd name="connsiteY12" fmla="*/ 225116 h 840547"/>
            <a:gd name="connsiteX13" fmla="*/ 990807 w 2623750"/>
            <a:gd name="connsiteY13" fmla="*/ 203417 h 840547"/>
            <a:gd name="connsiteX14" fmla="*/ 632667 w 2623750"/>
            <a:gd name="connsiteY14" fmla="*/ 177457 h 840547"/>
            <a:gd name="connsiteX15" fmla="*/ 320247 w 2623750"/>
            <a:gd name="connsiteY15" fmla="*/ 615936 h 840547"/>
            <a:gd name="connsiteX16" fmla="*/ 30687 w 2623750"/>
            <a:gd name="connsiteY16" fmla="*/ 836916 h 840547"/>
            <a:gd name="connsiteX17" fmla="*/ 23067 w 2623750"/>
            <a:gd name="connsiteY17" fmla="*/ 448296 h 840547"/>
            <a:gd name="connsiteX18" fmla="*/ 160227 w 2623750"/>
            <a:gd name="connsiteY18" fmla="*/ 219696 h 840547"/>
            <a:gd name="connsiteX0" fmla="*/ 160227 w 2623750"/>
            <a:gd name="connsiteY0" fmla="*/ 219696 h 840401"/>
            <a:gd name="connsiteX1" fmla="*/ 548847 w 2623750"/>
            <a:gd name="connsiteY1" fmla="*/ 36816 h 840401"/>
            <a:gd name="connsiteX2" fmla="*/ 922227 w 2623750"/>
            <a:gd name="connsiteY2" fmla="*/ 6336 h 840401"/>
            <a:gd name="connsiteX3" fmla="*/ 1326087 w 2623750"/>
            <a:gd name="connsiteY3" fmla="*/ 121156 h 840401"/>
            <a:gd name="connsiteX4" fmla="*/ 1661367 w 2623750"/>
            <a:gd name="connsiteY4" fmla="*/ 179016 h 840401"/>
            <a:gd name="connsiteX5" fmla="*/ 1897587 w 2623750"/>
            <a:gd name="connsiteY5" fmla="*/ 255475 h 840401"/>
            <a:gd name="connsiteX6" fmla="*/ 2194767 w 2623750"/>
            <a:gd name="connsiteY6" fmla="*/ 311916 h 840401"/>
            <a:gd name="connsiteX7" fmla="*/ 2476707 w 2623750"/>
            <a:gd name="connsiteY7" fmla="*/ 331415 h 840401"/>
            <a:gd name="connsiteX8" fmla="*/ 2613867 w 2623750"/>
            <a:gd name="connsiteY8" fmla="*/ 318756 h 840401"/>
            <a:gd name="connsiteX9" fmla="*/ 2598627 w 2623750"/>
            <a:gd name="connsiteY9" fmla="*/ 448296 h 840401"/>
            <a:gd name="connsiteX10" fmla="*/ 2484327 w 2623750"/>
            <a:gd name="connsiteY10" fmla="*/ 426597 h 840401"/>
            <a:gd name="connsiteX11" fmla="*/ 2095707 w 2623750"/>
            <a:gd name="connsiteY11" fmla="*/ 360856 h 840401"/>
            <a:gd name="connsiteX12" fmla="*/ 1539447 w 2623750"/>
            <a:gd name="connsiteY12" fmla="*/ 225116 h 840401"/>
            <a:gd name="connsiteX13" fmla="*/ 990807 w 2623750"/>
            <a:gd name="connsiteY13" fmla="*/ 203417 h 840401"/>
            <a:gd name="connsiteX14" fmla="*/ 609807 w 2623750"/>
            <a:gd name="connsiteY14" fmla="*/ 220337 h 840401"/>
            <a:gd name="connsiteX15" fmla="*/ 320247 w 2623750"/>
            <a:gd name="connsiteY15" fmla="*/ 615936 h 840401"/>
            <a:gd name="connsiteX16" fmla="*/ 30687 w 2623750"/>
            <a:gd name="connsiteY16" fmla="*/ 836916 h 840401"/>
            <a:gd name="connsiteX17" fmla="*/ 23067 w 2623750"/>
            <a:gd name="connsiteY17" fmla="*/ 448296 h 840401"/>
            <a:gd name="connsiteX18" fmla="*/ 160227 w 2623750"/>
            <a:gd name="connsiteY18" fmla="*/ 219696 h 840401"/>
            <a:gd name="connsiteX0" fmla="*/ 95988 w 2620470"/>
            <a:gd name="connsiteY0" fmla="*/ 24040 h 859143"/>
            <a:gd name="connsiteX1" fmla="*/ 545567 w 2620470"/>
            <a:gd name="connsiteY1" fmla="*/ 55559 h 859143"/>
            <a:gd name="connsiteX2" fmla="*/ 918947 w 2620470"/>
            <a:gd name="connsiteY2" fmla="*/ 25079 h 859143"/>
            <a:gd name="connsiteX3" fmla="*/ 1322807 w 2620470"/>
            <a:gd name="connsiteY3" fmla="*/ 139899 h 859143"/>
            <a:gd name="connsiteX4" fmla="*/ 1658087 w 2620470"/>
            <a:gd name="connsiteY4" fmla="*/ 197759 h 859143"/>
            <a:gd name="connsiteX5" fmla="*/ 1894307 w 2620470"/>
            <a:gd name="connsiteY5" fmla="*/ 274218 h 859143"/>
            <a:gd name="connsiteX6" fmla="*/ 2191487 w 2620470"/>
            <a:gd name="connsiteY6" fmla="*/ 330659 h 859143"/>
            <a:gd name="connsiteX7" fmla="*/ 2473427 w 2620470"/>
            <a:gd name="connsiteY7" fmla="*/ 350158 h 859143"/>
            <a:gd name="connsiteX8" fmla="*/ 2610587 w 2620470"/>
            <a:gd name="connsiteY8" fmla="*/ 337499 h 859143"/>
            <a:gd name="connsiteX9" fmla="*/ 2595347 w 2620470"/>
            <a:gd name="connsiteY9" fmla="*/ 467039 h 859143"/>
            <a:gd name="connsiteX10" fmla="*/ 2481047 w 2620470"/>
            <a:gd name="connsiteY10" fmla="*/ 445340 h 859143"/>
            <a:gd name="connsiteX11" fmla="*/ 2092427 w 2620470"/>
            <a:gd name="connsiteY11" fmla="*/ 379599 h 859143"/>
            <a:gd name="connsiteX12" fmla="*/ 1536167 w 2620470"/>
            <a:gd name="connsiteY12" fmla="*/ 243859 h 859143"/>
            <a:gd name="connsiteX13" fmla="*/ 987527 w 2620470"/>
            <a:gd name="connsiteY13" fmla="*/ 222160 h 859143"/>
            <a:gd name="connsiteX14" fmla="*/ 606527 w 2620470"/>
            <a:gd name="connsiteY14" fmla="*/ 239080 h 859143"/>
            <a:gd name="connsiteX15" fmla="*/ 316967 w 2620470"/>
            <a:gd name="connsiteY15" fmla="*/ 634679 h 859143"/>
            <a:gd name="connsiteX16" fmla="*/ 27407 w 2620470"/>
            <a:gd name="connsiteY16" fmla="*/ 855659 h 859143"/>
            <a:gd name="connsiteX17" fmla="*/ 19787 w 2620470"/>
            <a:gd name="connsiteY17" fmla="*/ 467039 h 859143"/>
            <a:gd name="connsiteX18" fmla="*/ 95988 w 2620470"/>
            <a:gd name="connsiteY18" fmla="*/ 24040 h 859143"/>
            <a:gd name="connsiteX0" fmla="*/ 95988 w 2620470"/>
            <a:gd name="connsiteY0" fmla="*/ 46406 h 881509"/>
            <a:gd name="connsiteX1" fmla="*/ 507467 w 2620470"/>
            <a:gd name="connsiteY1" fmla="*/ 13606 h 881509"/>
            <a:gd name="connsiteX2" fmla="*/ 918947 w 2620470"/>
            <a:gd name="connsiteY2" fmla="*/ 47445 h 881509"/>
            <a:gd name="connsiteX3" fmla="*/ 1322807 w 2620470"/>
            <a:gd name="connsiteY3" fmla="*/ 162265 h 881509"/>
            <a:gd name="connsiteX4" fmla="*/ 1658087 w 2620470"/>
            <a:gd name="connsiteY4" fmla="*/ 220125 h 881509"/>
            <a:gd name="connsiteX5" fmla="*/ 1894307 w 2620470"/>
            <a:gd name="connsiteY5" fmla="*/ 296584 h 881509"/>
            <a:gd name="connsiteX6" fmla="*/ 2191487 w 2620470"/>
            <a:gd name="connsiteY6" fmla="*/ 353025 h 881509"/>
            <a:gd name="connsiteX7" fmla="*/ 2473427 w 2620470"/>
            <a:gd name="connsiteY7" fmla="*/ 372524 h 881509"/>
            <a:gd name="connsiteX8" fmla="*/ 2610587 w 2620470"/>
            <a:gd name="connsiteY8" fmla="*/ 359865 h 881509"/>
            <a:gd name="connsiteX9" fmla="*/ 2595347 w 2620470"/>
            <a:gd name="connsiteY9" fmla="*/ 489405 h 881509"/>
            <a:gd name="connsiteX10" fmla="*/ 2481047 w 2620470"/>
            <a:gd name="connsiteY10" fmla="*/ 467706 h 881509"/>
            <a:gd name="connsiteX11" fmla="*/ 2092427 w 2620470"/>
            <a:gd name="connsiteY11" fmla="*/ 401965 h 881509"/>
            <a:gd name="connsiteX12" fmla="*/ 1536167 w 2620470"/>
            <a:gd name="connsiteY12" fmla="*/ 266225 h 881509"/>
            <a:gd name="connsiteX13" fmla="*/ 987527 w 2620470"/>
            <a:gd name="connsiteY13" fmla="*/ 244526 h 881509"/>
            <a:gd name="connsiteX14" fmla="*/ 606527 w 2620470"/>
            <a:gd name="connsiteY14" fmla="*/ 261446 h 881509"/>
            <a:gd name="connsiteX15" fmla="*/ 316967 w 2620470"/>
            <a:gd name="connsiteY15" fmla="*/ 657045 h 881509"/>
            <a:gd name="connsiteX16" fmla="*/ 27407 w 2620470"/>
            <a:gd name="connsiteY16" fmla="*/ 878025 h 881509"/>
            <a:gd name="connsiteX17" fmla="*/ 19787 w 2620470"/>
            <a:gd name="connsiteY17" fmla="*/ 489405 h 881509"/>
            <a:gd name="connsiteX18" fmla="*/ 95988 w 2620470"/>
            <a:gd name="connsiteY18" fmla="*/ 46406 h 881509"/>
            <a:gd name="connsiteX0" fmla="*/ 87984 w 2620086"/>
            <a:gd name="connsiteY0" fmla="*/ 21536 h 997229"/>
            <a:gd name="connsiteX1" fmla="*/ 507083 w 2620086"/>
            <a:gd name="connsiteY1" fmla="*/ 129326 h 997229"/>
            <a:gd name="connsiteX2" fmla="*/ 918563 w 2620086"/>
            <a:gd name="connsiteY2" fmla="*/ 163165 h 997229"/>
            <a:gd name="connsiteX3" fmla="*/ 1322423 w 2620086"/>
            <a:gd name="connsiteY3" fmla="*/ 277985 h 997229"/>
            <a:gd name="connsiteX4" fmla="*/ 1657703 w 2620086"/>
            <a:gd name="connsiteY4" fmla="*/ 335845 h 997229"/>
            <a:gd name="connsiteX5" fmla="*/ 1893923 w 2620086"/>
            <a:gd name="connsiteY5" fmla="*/ 412304 h 997229"/>
            <a:gd name="connsiteX6" fmla="*/ 2191103 w 2620086"/>
            <a:gd name="connsiteY6" fmla="*/ 468745 h 997229"/>
            <a:gd name="connsiteX7" fmla="*/ 2473043 w 2620086"/>
            <a:gd name="connsiteY7" fmla="*/ 488244 h 997229"/>
            <a:gd name="connsiteX8" fmla="*/ 2610203 w 2620086"/>
            <a:gd name="connsiteY8" fmla="*/ 475585 h 997229"/>
            <a:gd name="connsiteX9" fmla="*/ 2594963 w 2620086"/>
            <a:gd name="connsiteY9" fmla="*/ 605125 h 997229"/>
            <a:gd name="connsiteX10" fmla="*/ 2480663 w 2620086"/>
            <a:gd name="connsiteY10" fmla="*/ 583426 h 997229"/>
            <a:gd name="connsiteX11" fmla="*/ 2092043 w 2620086"/>
            <a:gd name="connsiteY11" fmla="*/ 517685 h 997229"/>
            <a:gd name="connsiteX12" fmla="*/ 1535783 w 2620086"/>
            <a:gd name="connsiteY12" fmla="*/ 381945 h 997229"/>
            <a:gd name="connsiteX13" fmla="*/ 987143 w 2620086"/>
            <a:gd name="connsiteY13" fmla="*/ 360246 h 997229"/>
            <a:gd name="connsiteX14" fmla="*/ 606143 w 2620086"/>
            <a:gd name="connsiteY14" fmla="*/ 377166 h 997229"/>
            <a:gd name="connsiteX15" fmla="*/ 316583 w 2620086"/>
            <a:gd name="connsiteY15" fmla="*/ 772765 h 997229"/>
            <a:gd name="connsiteX16" fmla="*/ 27023 w 2620086"/>
            <a:gd name="connsiteY16" fmla="*/ 993745 h 997229"/>
            <a:gd name="connsiteX17" fmla="*/ 19403 w 2620086"/>
            <a:gd name="connsiteY17" fmla="*/ 605125 h 997229"/>
            <a:gd name="connsiteX18" fmla="*/ 87984 w 2620086"/>
            <a:gd name="connsiteY18" fmla="*/ 21536 h 997229"/>
            <a:gd name="connsiteX0" fmla="*/ 87984 w 2620086"/>
            <a:gd name="connsiteY0" fmla="*/ 30553 h 1006246"/>
            <a:gd name="connsiteX1" fmla="*/ 529943 w 2620086"/>
            <a:gd name="connsiteY1" fmla="*/ 91480 h 1006246"/>
            <a:gd name="connsiteX2" fmla="*/ 918563 w 2620086"/>
            <a:gd name="connsiteY2" fmla="*/ 172182 h 1006246"/>
            <a:gd name="connsiteX3" fmla="*/ 1322423 w 2620086"/>
            <a:gd name="connsiteY3" fmla="*/ 287002 h 1006246"/>
            <a:gd name="connsiteX4" fmla="*/ 1657703 w 2620086"/>
            <a:gd name="connsiteY4" fmla="*/ 344862 h 1006246"/>
            <a:gd name="connsiteX5" fmla="*/ 1893923 w 2620086"/>
            <a:gd name="connsiteY5" fmla="*/ 421321 h 1006246"/>
            <a:gd name="connsiteX6" fmla="*/ 2191103 w 2620086"/>
            <a:gd name="connsiteY6" fmla="*/ 477762 h 1006246"/>
            <a:gd name="connsiteX7" fmla="*/ 2473043 w 2620086"/>
            <a:gd name="connsiteY7" fmla="*/ 497261 h 1006246"/>
            <a:gd name="connsiteX8" fmla="*/ 2610203 w 2620086"/>
            <a:gd name="connsiteY8" fmla="*/ 484602 h 1006246"/>
            <a:gd name="connsiteX9" fmla="*/ 2594963 w 2620086"/>
            <a:gd name="connsiteY9" fmla="*/ 614142 h 1006246"/>
            <a:gd name="connsiteX10" fmla="*/ 2480663 w 2620086"/>
            <a:gd name="connsiteY10" fmla="*/ 592443 h 1006246"/>
            <a:gd name="connsiteX11" fmla="*/ 2092043 w 2620086"/>
            <a:gd name="connsiteY11" fmla="*/ 526702 h 1006246"/>
            <a:gd name="connsiteX12" fmla="*/ 1535783 w 2620086"/>
            <a:gd name="connsiteY12" fmla="*/ 390962 h 1006246"/>
            <a:gd name="connsiteX13" fmla="*/ 987143 w 2620086"/>
            <a:gd name="connsiteY13" fmla="*/ 369263 h 1006246"/>
            <a:gd name="connsiteX14" fmla="*/ 606143 w 2620086"/>
            <a:gd name="connsiteY14" fmla="*/ 386183 h 1006246"/>
            <a:gd name="connsiteX15" fmla="*/ 316583 w 2620086"/>
            <a:gd name="connsiteY15" fmla="*/ 781782 h 1006246"/>
            <a:gd name="connsiteX16" fmla="*/ 27023 w 2620086"/>
            <a:gd name="connsiteY16" fmla="*/ 1002762 h 1006246"/>
            <a:gd name="connsiteX17" fmla="*/ 19403 w 2620086"/>
            <a:gd name="connsiteY17" fmla="*/ 614142 h 1006246"/>
            <a:gd name="connsiteX18" fmla="*/ 87984 w 2620086"/>
            <a:gd name="connsiteY18" fmla="*/ 30553 h 1006246"/>
            <a:gd name="connsiteX0" fmla="*/ 87984 w 2620086"/>
            <a:gd name="connsiteY0" fmla="*/ 29047 h 1004740"/>
            <a:gd name="connsiteX1" fmla="*/ 529943 w 2620086"/>
            <a:gd name="connsiteY1" fmla="*/ 89974 h 1004740"/>
            <a:gd name="connsiteX2" fmla="*/ 933803 w 2620086"/>
            <a:gd name="connsiteY2" fmla="*/ 105067 h 1004740"/>
            <a:gd name="connsiteX3" fmla="*/ 1322423 w 2620086"/>
            <a:gd name="connsiteY3" fmla="*/ 285496 h 1004740"/>
            <a:gd name="connsiteX4" fmla="*/ 1657703 w 2620086"/>
            <a:gd name="connsiteY4" fmla="*/ 343356 h 1004740"/>
            <a:gd name="connsiteX5" fmla="*/ 1893923 w 2620086"/>
            <a:gd name="connsiteY5" fmla="*/ 419815 h 1004740"/>
            <a:gd name="connsiteX6" fmla="*/ 2191103 w 2620086"/>
            <a:gd name="connsiteY6" fmla="*/ 476256 h 1004740"/>
            <a:gd name="connsiteX7" fmla="*/ 2473043 w 2620086"/>
            <a:gd name="connsiteY7" fmla="*/ 495755 h 1004740"/>
            <a:gd name="connsiteX8" fmla="*/ 2610203 w 2620086"/>
            <a:gd name="connsiteY8" fmla="*/ 483096 h 1004740"/>
            <a:gd name="connsiteX9" fmla="*/ 2594963 w 2620086"/>
            <a:gd name="connsiteY9" fmla="*/ 612636 h 1004740"/>
            <a:gd name="connsiteX10" fmla="*/ 2480663 w 2620086"/>
            <a:gd name="connsiteY10" fmla="*/ 590937 h 1004740"/>
            <a:gd name="connsiteX11" fmla="*/ 2092043 w 2620086"/>
            <a:gd name="connsiteY11" fmla="*/ 525196 h 1004740"/>
            <a:gd name="connsiteX12" fmla="*/ 1535783 w 2620086"/>
            <a:gd name="connsiteY12" fmla="*/ 389456 h 1004740"/>
            <a:gd name="connsiteX13" fmla="*/ 987143 w 2620086"/>
            <a:gd name="connsiteY13" fmla="*/ 367757 h 1004740"/>
            <a:gd name="connsiteX14" fmla="*/ 606143 w 2620086"/>
            <a:gd name="connsiteY14" fmla="*/ 384677 h 1004740"/>
            <a:gd name="connsiteX15" fmla="*/ 316583 w 2620086"/>
            <a:gd name="connsiteY15" fmla="*/ 780276 h 1004740"/>
            <a:gd name="connsiteX16" fmla="*/ 27023 w 2620086"/>
            <a:gd name="connsiteY16" fmla="*/ 1001256 h 1004740"/>
            <a:gd name="connsiteX17" fmla="*/ 19403 w 2620086"/>
            <a:gd name="connsiteY17" fmla="*/ 612636 h 1004740"/>
            <a:gd name="connsiteX18" fmla="*/ 87984 w 2620086"/>
            <a:gd name="connsiteY18" fmla="*/ 29047 h 1004740"/>
            <a:gd name="connsiteX0" fmla="*/ 87984 w 2620086"/>
            <a:gd name="connsiteY0" fmla="*/ 29047 h 1004740"/>
            <a:gd name="connsiteX1" fmla="*/ 529943 w 2620086"/>
            <a:gd name="connsiteY1" fmla="*/ 89974 h 1004740"/>
            <a:gd name="connsiteX2" fmla="*/ 933803 w 2620086"/>
            <a:gd name="connsiteY2" fmla="*/ 105067 h 1004740"/>
            <a:gd name="connsiteX3" fmla="*/ 1368143 w 2620086"/>
            <a:gd name="connsiteY3" fmla="*/ 210514 h 1004740"/>
            <a:gd name="connsiteX4" fmla="*/ 1657703 w 2620086"/>
            <a:gd name="connsiteY4" fmla="*/ 343356 h 1004740"/>
            <a:gd name="connsiteX5" fmla="*/ 1893923 w 2620086"/>
            <a:gd name="connsiteY5" fmla="*/ 419815 h 1004740"/>
            <a:gd name="connsiteX6" fmla="*/ 2191103 w 2620086"/>
            <a:gd name="connsiteY6" fmla="*/ 476256 h 1004740"/>
            <a:gd name="connsiteX7" fmla="*/ 2473043 w 2620086"/>
            <a:gd name="connsiteY7" fmla="*/ 495755 h 1004740"/>
            <a:gd name="connsiteX8" fmla="*/ 2610203 w 2620086"/>
            <a:gd name="connsiteY8" fmla="*/ 483096 h 1004740"/>
            <a:gd name="connsiteX9" fmla="*/ 2594963 w 2620086"/>
            <a:gd name="connsiteY9" fmla="*/ 612636 h 1004740"/>
            <a:gd name="connsiteX10" fmla="*/ 2480663 w 2620086"/>
            <a:gd name="connsiteY10" fmla="*/ 590937 h 1004740"/>
            <a:gd name="connsiteX11" fmla="*/ 2092043 w 2620086"/>
            <a:gd name="connsiteY11" fmla="*/ 525196 h 1004740"/>
            <a:gd name="connsiteX12" fmla="*/ 1535783 w 2620086"/>
            <a:gd name="connsiteY12" fmla="*/ 389456 h 1004740"/>
            <a:gd name="connsiteX13" fmla="*/ 987143 w 2620086"/>
            <a:gd name="connsiteY13" fmla="*/ 367757 h 1004740"/>
            <a:gd name="connsiteX14" fmla="*/ 606143 w 2620086"/>
            <a:gd name="connsiteY14" fmla="*/ 384677 h 1004740"/>
            <a:gd name="connsiteX15" fmla="*/ 316583 w 2620086"/>
            <a:gd name="connsiteY15" fmla="*/ 780276 h 1004740"/>
            <a:gd name="connsiteX16" fmla="*/ 27023 w 2620086"/>
            <a:gd name="connsiteY16" fmla="*/ 1001256 h 1004740"/>
            <a:gd name="connsiteX17" fmla="*/ 19403 w 2620086"/>
            <a:gd name="connsiteY17" fmla="*/ 612636 h 1004740"/>
            <a:gd name="connsiteX18" fmla="*/ 87984 w 2620086"/>
            <a:gd name="connsiteY18" fmla="*/ 29047 h 1004740"/>
            <a:gd name="connsiteX0" fmla="*/ 87984 w 2620086"/>
            <a:gd name="connsiteY0" fmla="*/ 29047 h 1004740"/>
            <a:gd name="connsiteX1" fmla="*/ 529943 w 2620086"/>
            <a:gd name="connsiteY1" fmla="*/ 89974 h 1004740"/>
            <a:gd name="connsiteX2" fmla="*/ 933803 w 2620086"/>
            <a:gd name="connsiteY2" fmla="*/ 105067 h 1004740"/>
            <a:gd name="connsiteX3" fmla="*/ 1368143 w 2620086"/>
            <a:gd name="connsiteY3" fmla="*/ 210514 h 1004740"/>
            <a:gd name="connsiteX4" fmla="*/ 1772002 w 2620086"/>
            <a:gd name="connsiteY4" fmla="*/ 277748 h 1004740"/>
            <a:gd name="connsiteX5" fmla="*/ 1893923 w 2620086"/>
            <a:gd name="connsiteY5" fmla="*/ 419815 h 1004740"/>
            <a:gd name="connsiteX6" fmla="*/ 2191103 w 2620086"/>
            <a:gd name="connsiteY6" fmla="*/ 476256 h 1004740"/>
            <a:gd name="connsiteX7" fmla="*/ 2473043 w 2620086"/>
            <a:gd name="connsiteY7" fmla="*/ 495755 h 1004740"/>
            <a:gd name="connsiteX8" fmla="*/ 2610203 w 2620086"/>
            <a:gd name="connsiteY8" fmla="*/ 483096 h 1004740"/>
            <a:gd name="connsiteX9" fmla="*/ 2594963 w 2620086"/>
            <a:gd name="connsiteY9" fmla="*/ 612636 h 1004740"/>
            <a:gd name="connsiteX10" fmla="*/ 2480663 w 2620086"/>
            <a:gd name="connsiteY10" fmla="*/ 590937 h 1004740"/>
            <a:gd name="connsiteX11" fmla="*/ 2092043 w 2620086"/>
            <a:gd name="connsiteY11" fmla="*/ 525196 h 1004740"/>
            <a:gd name="connsiteX12" fmla="*/ 1535783 w 2620086"/>
            <a:gd name="connsiteY12" fmla="*/ 389456 h 1004740"/>
            <a:gd name="connsiteX13" fmla="*/ 987143 w 2620086"/>
            <a:gd name="connsiteY13" fmla="*/ 367757 h 1004740"/>
            <a:gd name="connsiteX14" fmla="*/ 606143 w 2620086"/>
            <a:gd name="connsiteY14" fmla="*/ 384677 h 1004740"/>
            <a:gd name="connsiteX15" fmla="*/ 316583 w 2620086"/>
            <a:gd name="connsiteY15" fmla="*/ 780276 h 1004740"/>
            <a:gd name="connsiteX16" fmla="*/ 27023 w 2620086"/>
            <a:gd name="connsiteY16" fmla="*/ 1001256 h 1004740"/>
            <a:gd name="connsiteX17" fmla="*/ 19403 w 2620086"/>
            <a:gd name="connsiteY17" fmla="*/ 612636 h 1004740"/>
            <a:gd name="connsiteX18" fmla="*/ 87984 w 2620086"/>
            <a:gd name="connsiteY18" fmla="*/ 29047 h 1004740"/>
            <a:gd name="connsiteX0" fmla="*/ 87984 w 2620086"/>
            <a:gd name="connsiteY0" fmla="*/ 29047 h 1004740"/>
            <a:gd name="connsiteX1" fmla="*/ 529943 w 2620086"/>
            <a:gd name="connsiteY1" fmla="*/ 89974 h 1004740"/>
            <a:gd name="connsiteX2" fmla="*/ 933803 w 2620086"/>
            <a:gd name="connsiteY2" fmla="*/ 105067 h 1004740"/>
            <a:gd name="connsiteX3" fmla="*/ 1368143 w 2620086"/>
            <a:gd name="connsiteY3" fmla="*/ 210514 h 1004740"/>
            <a:gd name="connsiteX4" fmla="*/ 1772002 w 2620086"/>
            <a:gd name="connsiteY4" fmla="*/ 277748 h 1004740"/>
            <a:gd name="connsiteX5" fmla="*/ 1947262 w 2620086"/>
            <a:gd name="connsiteY5" fmla="*/ 279225 h 1004740"/>
            <a:gd name="connsiteX6" fmla="*/ 2191103 w 2620086"/>
            <a:gd name="connsiteY6" fmla="*/ 476256 h 1004740"/>
            <a:gd name="connsiteX7" fmla="*/ 2473043 w 2620086"/>
            <a:gd name="connsiteY7" fmla="*/ 495755 h 1004740"/>
            <a:gd name="connsiteX8" fmla="*/ 2610203 w 2620086"/>
            <a:gd name="connsiteY8" fmla="*/ 483096 h 1004740"/>
            <a:gd name="connsiteX9" fmla="*/ 2594963 w 2620086"/>
            <a:gd name="connsiteY9" fmla="*/ 612636 h 1004740"/>
            <a:gd name="connsiteX10" fmla="*/ 2480663 w 2620086"/>
            <a:gd name="connsiteY10" fmla="*/ 590937 h 1004740"/>
            <a:gd name="connsiteX11" fmla="*/ 2092043 w 2620086"/>
            <a:gd name="connsiteY11" fmla="*/ 525196 h 1004740"/>
            <a:gd name="connsiteX12" fmla="*/ 1535783 w 2620086"/>
            <a:gd name="connsiteY12" fmla="*/ 389456 h 1004740"/>
            <a:gd name="connsiteX13" fmla="*/ 987143 w 2620086"/>
            <a:gd name="connsiteY13" fmla="*/ 367757 h 1004740"/>
            <a:gd name="connsiteX14" fmla="*/ 606143 w 2620086"/>
            <a:gd name="connsiteY14" fmla="*/ 384677 h 1004740"/>
            <a:gd name="connsiteX15" fmla="*/ 316583 w 2620086"/>
            <a:gd name="connsiteY15" fmla="*/ 780276 h 1004740"/>
            <a:gd name="connsiteX16" fmla="*/ 27023 w 2620086"/>
            <a:gd name="connsiteY16" fmla="*/ 1001256 h 1004740"/>
            <a:gd name="connsiteX17" fmla="*/ 19403 w 2620086"/>
            <a:gd name="connsiteY17" fmla="*/ 612636 h 1004740"/>
            <a:gd name="connsiteX18" fmla="*/ 87984 w 2620086"/>
            <a:gd name="connsiteY18" fmla="*/ 29047 h 1004740"/>
            <a:gd name="connsiteX0" fmla="*/ 87984 w 2620086"/>
            <a:gd name="connsiteY0" fmla="*/ 29047 h 1004740"/>
            <a:gd name="connsiteX1" fmla="*/ 529943 w 2620086"/>
            <a:gd name="connsiteY1" fmla="*/ 89974 h 1004740"/>
            <a:gd name="connsiteX2" fmla="*/ 933803 w 2620086"/>
            <a:gd name="connsiteY2" fmla="*/ 105067 h 1004740"/>
            <a:gd name="connsiteX3" fmla="*/ 1368143 w 2620086"/>
            <a:gd name="connsiteY3" fmla="*/ 210514 h 1004740"/>
            <a:gd name="connsiteX4" fmla="*/ 1772002 w 2620086"/>
            <a:gd name="connsiteY4" fmla="*/ 277748 h 1004740"/>
            <a:gd name="connsiteX5" fmla="*/ 1947262 w 2620086"/>
            <a:gd name="connsiteY5" fmla="*/ 279225 h 1004740"/>
            <a:gd name="connsiteX6" fmla="*/ 2252062 w 2620086"/>
            <a:gd name="connsiteY6" fmla="*/ 373156 h 1004740"/>
            <a:gd name="connsiteX7" fmla="*/ 2473043 w 2620086"/>
            <a:gd name="connsiteY7" fmla="*/ 495755 h 1004740"/>
            <a:gd name="connsiteX8" fmla="*/ 2610203 w 2620086"/>
            <a:gd name="connsiteY8" fmla="*/ 483096 h 1004740"/>
            <a:gd name="connsiteX9" fmla="*/ 2594963 w 2620086"/>
            <a:gd name="connsiteY9" fmla="*/ 612636 h 1004740"/>
            <a:gd name="connsiteX10" fmla="*/ 2480663 w 2620086"/>
            <a:gd name="connsiteY10" fmla="*/ 590937 h 1004740"/>
            <a:gd name="connsiteX11" fmla="*/ 2092043 w 2620086"/>
            <a:gd name="connsiteY11" fmla="*/ 525196 h 1004740"/>
            <a:gd name="connsiteX12" fmla="*/ 1535783 w 2620086"/>
            <a:gd name="connsiteY12" fmla="*/ 389456 h 1004740"/>
            <a:gd name="connsiteX13" fmla="*/ 987143 w 2620086"/>
            <a:gd name="connsiteY13" fmla="*/ 367757 h 1004740"/>
            <a:gd name="connsiteX14" fmla="*/ 606143 w 2620086"/>
            <a:gd name="connsiteY14" fmla="*/ 384677 h 1004740"/>
            <a:gd name="connsiteX15" fmla="*/ 316583 w 2620086"/>
            <a:gd name="connsiteY15" fmla="*/ 780276 h 1004740"/>
            <a:gd name="connsiteX16" fmla="*/ 27023 w 2620086"/>
            <a:gd name="connsiteY16" fmla="*/ 1001256 h 1004740"/>
            <a:gd name="connsiteX17" fmla="*/ 19403 w 2620086"/>
            <a:gd name="connsiteY17" fmla="*/ 612636 h 1004740"/>
            <a:gd name="connsiteX18" fmla="*/ 87984 w 2620086"/>
            <a:gd name="connsiteY18" fmla="*/ 29047 h 1004740"/>
            <a:gd name="connsiteX0" fmla="*/ 87984 w 2617829"/>
            <a:gd name="connsiteY0" fmla="*/ 29047 h 1004740"/>
            <a:gd name="connsiteX1" fmla="*/ 529943 w 2617829"/>
            <a:gd name="connsiteY1" fmla="*/ 89974 h 1004740"/>
            <a:gd name="connsiteX2" fmla="*/ 933803 w 2617829"/>
            <a:gd name="connsiteY2" fmla="*/ 105067 h 1004740"/>
            <a:gd name="connsiteX3" fmla="*/ 1368143 w 2617829"/>
            <a:gd name="connsiteY3" fmla="*/ 210514 h 1004740"/>
            <a:gd name="connsiteX4" fmla="*/ 1772002 w 2617829"/>
            <a:gd name="connsiteY4" fmla="*/ 277748 h 1004740"/>
            <a:gd name="connsiteX5" fmla="*/ 1947262 w 2617829"/>
            <a:gd name="connsiteY5" fmla="*/ 279225 h 1004740"/>
            <a:gd name="connsiteX6" fmla="*/ 2252062 w 2617829"/>
            <a:gd name="connsiteY6" fmla="*/ 373156 h 1004740"/>
            <a:gd name="connsiteX7" fmla="*/ 2503522 w 2617829"/>
            <a:gd name="connsiteY7" fmla="*/ 411401 h 1004740"/>
            <a:gd name="connsiteX8" fmla="*/ 2610203 w 2617829"/>
            <a:gd name="connsiteY8" fmla="*/ 483096 h 1004740"/>
            <a:gd name="connsiteX9" fmla="*/ 2594963 w 2617829"/>
            <a:gd name="connsiteY9" fmla="*/ 612636 h 1004740"/>
            <a:gd name="connsiteX10" fmla="*/ 2480663 w 2617829"/>
            <a:gd name="connsiteY10" fmla="*/ 590937 h 1004740"/>
            <a:gd name="connsiteX11" fmla="*/ 2092043 w 2617829"/>
            <a:gd name="connsiteY11" fmla="*/ 525196 h 1004740"/>
            <a:gd name="connsiteX12" fmla="*/ 1535783 w 2617829"/>
            <a:gd name="connsiteY12" fmla="*/ 389456 h 1004740"/>
            <a:gd name="connsiteX13" fmla="*/ 987143 w 2617829"/>
            <a:gd name="connsiteY13" fmla="*/ 367757 h 1004740"/>
            <a:gd name="connsiteX14" fmla="*/ 606143 w 2617829"/>
            <a:gd name="connsiteY14" fmla="*/ 384677 h 1004740"/>
            <a:gd name="connsiteX15" fmla="*/ 316583 w 2617829"/>
            <a:gd name="connsiteY15" fmla="*/ 780276 h 1004740"/>
            <a:gd name="connsiteX16" fmla="*/ 27023 w 2617829"/>
            <a:gd name="connsiteY16" fmla="*/ 1001256 h 1004740"/>
            <a:gd name="connsiteX17" fmla="*/ 19403 w 2617829"/>
            <a:gd name="connsiteY17" fmla="*/ 612636 h 1004740"/>
            <a:gd name="connsiteX18" fmla="*/ 87984 w 2617829"/>
            <a:gd name="connsiteY18" fmla="*/ 29047 h 1004740"/>
            <a:gd name="connsiteX0" fmla="*/ 87984 w 2637392"/>
            <a:gd name="connsiteY0" fmla="*/ 29047 h 1004740"/>
            <a:gd name="connsiteX1" fmla="*/ 529943 w 2637392"/>
            <a:gd name="connsiteY1" fmla="*/ 89974 h 1004740"/>
            <a:gd name="connsiteX2" fmla="*/ 933803 w 2637392"/>
            <a:gd name="connsiteY2" fmla="*/ 105067 h 1004740"/>
            <a:gd name="connsiteX3" fmla="*/ 1368143 w 2637392"/>
            <a:gd name="connsiteY3" fmla="*/ 210514 h 1004740"/>
            <a:gd name="connsiteX4" fmla="*/ 1772002 w 2637392"/>
            <a:gd name="connsiteY4" fmla="*/ 277748 h 1004740"/>
            <a:gd name="connsiteX5" fmla="*/ 1947262 w 2637392"/>
            <a:gd name="connsiteY5" fmla="*/ 279225 h 1004740"/>
            <a:gd name="connsiteX6" fmla="*/ 2252062 w 2637392"/>
            <a:gd name="connsiteY6" fmla="*/ 373156 h 1004740"/>
            <a:gd name="connsiteX7" fmla="*/ 2503522 w 2637392"/>
            <a:gd name="connsiteY7" fmla="*/ 411401 h 1004740"/>
            <a:gd name="connsiteX8" fmla="*/ 2633063 w 2637392"/>
            <a:gd name="connsiteY8" fmla="*/ 454978 h 1004740"/>
            <a:gd name="connsiteX9" fmla="*/ 2594963 w 2637392"/>
            <a:gd name="connsiteY9" fmla="*/ 612636 h 1004740"/>
            <a:gd name="connsiteX10" fmla="*/ 2480663 w 2637392"/>
            <a:gd name="connsiteY10" fmla="*/ 590937 h 1004740"/>
            <a:gd name="connsiteX11" fmla="*/ 2092043 w 2637392"/>
            <a:gd name="connsiteY11" fmla="*/ 525196 h 1004740"/>
            <a:gd name="connsiteX12" fmla="*/ 1535783 w 2637392"/>
            <a:gd name="connsiteY12" fmla="*/ 389456 h 1004740"/>
            <a:gd name="connsiteX13" fmla="*/ 987143 w 2637392"/>
            <a:gd name="connsiteY13" fmla="*/ 367757 h 1004740"/>
            <a:gd name="connsiteX14" fmla="*/ 606143 w 2637392"/>
            <a:gd name="connsiteY14" fmla="*/ 384677 h 1004740"/>
            <a:gd name="connsiteX15" fmla="*/ 316583 w 2637392"/>
            <a:gd name="connsiteY15" fmla="*/ 780276 h 1004740"/>
            <a:gd name="connsiteX16" fmla="*/ 27023 w 2637392"/>
            <a:gd name="connsiteY16" fmla="*/ 1001256 h 1004740"/>
            <a:gd name="connsiteX17" fmla="*/ 19403 w 2637392"/>
            <a:gd name="connsiteY17" fmla="*/ 612636 h 1004740"/>
            <a:gd name="connsiteX18" fmla="*/ 87984 w 2637392"/>
            <a:gd name="connsiteY18" fmla="*/ 29047 h 1004740"/>
            <a:gd name="connsiteX0" fmla="*/ 87984 w 2617829"/>
            <a:gd name="connsiteY0" fmla="*/ 29047 h 1004740"/>
            <a:gd name="connsiteX1" fmla="*/ 529943 w 2617829"/>
            <a:gd name="connsiteY1" fmla="*/ 89974 h 1004740"/>
            <a:gd name="connsiteX2" fmla="*/ 933803 w 2617829"/>
            <a:gd name="connsiteY2" fmla="*/ 105067 h 1004740"/>
            <a:gd name="connsiteX3" fmla="*/ 1368143 w 2617829"/>
            <a:gd name="connsiteY3" fmla="*/ 210514 h 1004740"/>
            <a:gd name="connsiteX4" fmla="*/ 1772002 w 2617829"/>
            <a:gd name="connsiteY4" fmla="*/ 277748 h 1004740"/>
            <a:gd name="connsiteX5" fmla="*/ 1947262 w 2617829"/>
            <a:gd name="connsiteY5" fmla="*/ 279225 h 1004740"/>
            <a:gd name="connsiteX6" fmla="*/ 2252062 w 2617829"/>
            <a:gd name="connsiteY6" fmla="*/ 373156 h 1004740"/>
            <a:gd name="connsiteX7" fmla="*/ 2503522 w 2617829"/>
            <a:gd name="connsiteY7" fmla="*/ 411401 h 1004740"/>
            <a:gd name="connsiteX8" fmla="*/ 2610203 w 2617829"/>
            <a:gd name="connsiteY8" fmla="*/ 417487 h 1004740"/>
            <a:gd name="connsiteX9" fmla="*/ 2594963 w 2617829"/>
            <a:gd name="connsiteY9" fmla="*/ 612636 h 1004740"/>
            <a:gd name="connsiteX10" fmla="*/ 2480663 w 2617829"/>
            <a:gd name="connsiteY10" fmla="*/ 590937 h 1004740"/>
            <a:gd name="connsiteX11" fmla="*/ 2092043 w 2617829"/>
            <a:gd name="connsiteY11" fmla="*/ 525196 h 1004740"/>
            <a:gd name="connsiteX12" fmla="*/ 1535783 w 2617829"/>
            <a:gd name="connsiteY12" fmla="*/ 389456 h 1004740"/>
            <a:gd name="connsiteX13" fmla="*/ 987143 w 2617829"/>
            <a:gd name="connsiteY13" fmla="*/ 367757 h 1004740"/>
            <a:gd name="connsiteX14" fmla="*/ 606143 w 2617829"/>
            <a:gd name="connsiteY14" fmla="*/ 384677 h 1004740"/>
            <a:gd name="connsiteX15" fmla="*/ 316583 w 2617829"/>
            <a:gd name="connsiteY15" fmla="*/ 780276 h 1004740"/>
            <a:gd name="connsiteX16" fmla="*/ 27023 w 2617829"/>
            <a:gd name="connsiteY16" fmla="*/ 1001256 h 1004740"/>
            <a:gd name="connsiteX17" fmla="*/ 19403 w 2617829"/>
            <a:gd name="connsiteY17" fmla="*/ 612636 h 1004740"/>
            <a:gd name="connsiteX18" fmla="*/ 87984 w 2617829"/>
            <a:gd name="connsiteY18" fmla="*/ 29047 h 1004740"/>
            <a:gd name="connsiteX0" fmla="*/ 87984 w 2617829"/>
            <a:gd name="connsiteY0" fmla="*/ 29047 h 1004740"/>
            <a:gd name="connsiteX1" fmla="*/ 529943 w 2617829"/>
            <a:gd name="connsiteY1" fmla="*/ 89974 h 1004740"/>
            <a:gd name="connsiteX2" fmla="*/ 933803 w 2617829"/>
            <a:gd name="connsiteY2" fmla="*/ 105067 h 1004740"/>
            <a:gd name="connsiteX3" fmla="*/ 1368143 w 2617829"/>
            <a:gd name="connsiteY3" fmla="*/ 210514 h 1004740"/>
            <a:gd name="connsiteX4" fmla="*/ 1772002 w 2617829"/>
            <a:gd name="connsiteY4" fmla="*/ 277748 h 1004740"/>
            <a:gd name="connsiteX5" fmla="*/ 1947262 w 2617829"/>
            <a:gd name="connsiteY5" fmla="*/ 279225 h 1004740"/>
            <a:gd name="connsiteX6" fmla="*/ 2252062 w 2617829"/>
            <a:gd name="connsiteY6" fmla="*/ 373156 h 1004740"/>
            <a:gd name="connsiteX7" fmla="*/ 2503522 w 2617829"/>
            <a:gd name="connsiteY7" fmla="*/ 411401 h 1004740"/>
            <a:gd name="connsiteX8" fmla="*/ 2610203 w 2617829"/>
            <a:gd name="connsiteY8" fmla="*/ 417487 h 1004740"/>
            <a:gd name="connsiteX9" fmla="*/ 2594963 w 2617829"/>
            <a:gd name="connsiteY9" fmla="*/ 612636 h 1004740"/>
            <a:gd name="connsiteX10" fmla="*/ 2480663 w 2617829"/>
            <a:gd name="connsiteY10" fmla="*/ 590937 h 1004740"/>
            <a:gd name="connsiteX11" fmla="*/ 2092043 w 2617829"/>
            <a:gd name="connsiteY11" fmla="*/ 525196 h 1004740"/>
            <a:gd name="connsiteX12" fmla="*/ 1535783 w 2617829"/>
            <a:gd name="connsiteY12" fmla="*/ 455065 h 1004740"/>
            <a:gd name="connsiteX13" fmla="*/ 987143 w 2617829"/>
            <a:gd name="connsiteY13" fmla="*/ 367757 h 1004740"/>
            <a:gd name="connsiteX14" fmla="*/ 606143 w 2617829"/>
            <a:gd name="connsiteY14" fmla="*/ 384677 h 1004740"/>
            <a:gd name="connsiteX15" fmla="*/ 316583 w 2617829"/>
            <a:gd name="connsiteY15" fmla="*/ 780276 h 1004740"/>
            <a:gd name="connsiteX16" fmla="*/ 27023 w 2617829"/>
            <a:gd name="connsiteY16" fmla="*/ 1001256 h 1004740"/>
            <a:gd name="connsiteX17" fmla="*/ 19403 w 2617829"/>
            <a:gd name="connsiteY17" fmla="*/ 612636 h 1004740"/>
            <a:gd name="connsiteX18" fmla="*/ 87984 w 2617829"/>
            <a:gd name="connsiteY18" fmla="*/ 29047 h 1004740"/>
            <a:gd name="connsiteX0" fmla="*/ 87984 w 2617829"/>
            <a:gd name="connsiteY0" fmla="*/ 29047 h 1004740"/>
            <a:gd name="connsiteX1" fmla="*/ 529943 w 2617829"/>
            <a:gd name="connsiteY1" fmla="*/ 89974 h 1004740"/>
            <a:gd name="connsiteX2" fmla="*/ 933803 w 2617829"/>
            <a:gd name="connsiteY2" fmla="*/ 105067 h 1004740"/>
            <a:gd name="connsiteX3" fmla="*/ 1368143 w 2617829"/>
            <a:gd name="connsiteY3" fmla="*/ 210514 h 1004740"/>
            <a:gd name="connsiteX4" fmla="*/ 1772002 w 2617829"/>
            <a:gd name="connsiteY4" fmla="*/ 277748 h 1004740"/>
            <a:gd name="connsiteX5" fmla="*/ 1947262 w 2617829"/>
            <a:gd name="connsiteY5" fmla="*/ 279225 h 1004740"/>
            <a:gd name="connsiteX6" fmla="*/ 2252062 w 2617829"/>
            <a:gd name="connsiteY6" fmla="*/ 373156 h 1004740"/>
            <a:gd name="connsiteX7" fmla="*/ 2503522 w 2617829"/>
            <a:gd name="connsiteY7" fmla="*/ 411401 h 1004740"/>
            <a:gd name="connsiteX8" fmla="*/ 2610203 w 2617829"/>
            <a:gd name="connsiteY8" fmla="*/ 417487 h 1004740"/>
            <a:gd name="connsiteX9" fmla="*/ 2594963 w 2617829"/>
            <a:gd name="connsiteY9" fmla="*/ 612636 h 1004740"/>
            <a:gd name="connsiteX10" fmla="*/ 2480663 w 2617829"/>
            <a:gd name="connsiteY10" fmla="*/ 590937 h 1004740"/>
            <a:gd name="connsiteX11" fmla="*/ 2092043 w 2617829"/>
            <a:gd name="connsiteY11" fmla="*/ 525196 h 1004740"/>
            <a:gd name="connsiteX12" fmla="*/ 1535783 w 2617829"/>
            <a:gd name="connsiteY12" fmla="*/ 455065 h 1004740"/>
            <a:gd name="connsiteX13" fmla="*/ 1002383 w 2617829"/>
            <a:gd name="connsiteY13" fmla="*/ 452112 h 1004740"/>
            <a:gd name="connsiteX14" fmla="*/ 606143 w 2617829"/>
            <a:gd name="connsiteY14" fmla="*/ 384677 h 1004740"/>
            <a:gd name="connsiteX15" fmla="*/ 316583 w 2617829"/>
            <a:gd name="connsiteY15" fmla="*/ 780276 h 1004740"/>
            <a:gd name="connsiteX16" fmla="*/ 27023 w 2617829"/>
            <a:gd name="connsiteY16" fmla="*/ 1001256 h 1004740"/>
            <a:gd name="connsiteX17" fmla="*/ 19403 w 2617829"/>
            <a:gd name="connsiteY17" fmla="*/ 612636 h 1004740"/>
            <a:gd name="connsiteX18" fmla="*/ 87984 w 2617829"/>
            <a:gd name="connsiteY18" fmla="*/ 29047 h 1004740"/>
            <a:gd name="connsiteX0" fmla="*/ 87984 w 2617829"/>
            <a:gd name="connsiteY0" fmla="*/ 29047 h 1004509"/>
            <a:gd name="connsiteX1" fmla="*/ 529943 w 2617829"/>
            <a:gd name="connsiteY1" fmla="*/ 89974 h 1004509"/>
            <a:gd name="connsiteX2" fmla="*/ 933803 w 2617829"/>
            <a:gd name="connsiteY2" fmla="*/ 105067 h 1004509"/>
            <a:gd name="connsiteX3" fmla="*/ 1368143 w 2617829"/>
            <a:gd name="connsiteY3" fmla="*/ 210514 h 1004509"/>
            <a:gd name="connsiteX4" fmla="*/ 1772002 w 2617829"/>
            <a:gd name="connsiteY4" fmla="*/ 277748 h 1004509"/>
            <a:gd name="connsiteX5" fmla="*/ 1947262 w 2617829"/>
            <a:gd name="connsiteY5" fmla="*/ 279225 h 1004509"/>
            <a:gd name="connsiteX6" fmla="*/ 2252062 w 2617829"/>
            <a:gd name="connsiteY6" fmla="*/ 373156 h 1004509"/>
            <a:gd name="connsiteX7" fmla="*/ 2503522 w 2617829"/>
            <a:gd name="connsiteY7" fmla="*/ 411401 h 1004509"/>
            <a:gd name="connsiteX8" fmla="*/ 2610203 w 2617829"/>
            <a:gd name="connsiteY8" fmla="*/ 417487 h 1004509"/>
            <a:gd name="connsiteX9" fmla="*/ 2594963 w 2617829"/>
            <a:gd name="connsiteY9" fmla="*/ 612636 h 1004509"/>
            <a:gd name="connsiteX10" fmla="*/ 2480663 w 2617829"/>
            <a:gd name="connsiteY10" fmla="*/ 590937 h 1004509"/>
            <a:gd name="connsiteX11" fmla="*/ 2092043 w 2617829"/>
            <a:gd name="connsiteY11" fmla="*/ 525196 h 1004509"/>
            <a:gd name="connsiteX12" fmla="*/ 1535783 w 2617829"/>
            <a:gd name="connsiteY12" fmla="*/ 455065 h 1004509"/>
            <a:gd name="connsiteX13" fmla="*/ 1002383 w 2617829"/>
            <a:gd name="connsiteY13" fmla="*/ 452112 h 1004509"/>
            <a:gd name="connsiteX14" fmla="*/ 689962 w 2617829"/>
            <a:gd name="connsiteY14" fmla="*/ 459659 h 1004509"/>
            <a:gd name="connsiteX15" fmla="*/ 316583 w 2617829"/>
            <a:gd name="connsiteY15" fmla="*/ 780276 h 1004509"/>
            <a:gd name="connsiteX16" fmla="*/ 27023 w 2617829"/>
            <a:gd name="connsiteY16" fmla="*/ 1001256 h 1004509"/>
            <a:gd name="connsiteX17" fmla="*/ 19403 w 2617829"/>
            <a:gd name="connsiteY17" fmla="*/ 612636 h 1004509"/>
            <a:gd name="connsiteX18" fmla="*/ 87984 w 2617829"/>
            <a:gd name="connsiteY18" fmla="*/ 29047 h 1004509"/>
            <a:gd name="connsiteX0" fmla="*/ 69320 w 2599165"/>
            <a:gd name="connsiteY0" fmla="*/ 29047 h 1013746"/>
            <a:gd name="connsiteX1" fmla="*/ 511279 w 2599165"/>
            <a:gd name="connsiteY1" fmla="*/ 89974 h 1013746"/>
            <a:gd name="connsiteX2" fmla="*/ 915139 w 2599165"/>
            <a:gd name="connsiteY2" fmla="*/ 105067 h 1013746"/>
            <a:gd name="connsiteX3" fmla="*/ 1349479 w 2599165"/>
            <a:gd name="connsiteY3" fmla="*/ 210514 h 1013746"/>
            <a:gd name="connsiteX4" fmla="*/ 1753338 w 2599165"/>
            <a:gd name="connsiteY4" fmla="*/ 277748 h 1013746"/>
            <a:gd name="connsiteX5" fmla="*/ 1928598 w 2599165"/>
            <a:gd name="connsiteY5" fmla="*/ 279225 h 1013746"/>
            <a:gd name="connsiteX6" fmla="*/ 2233398 w 2599165"/>
            <a:gd name="connsiteY6" fmla="*/ 373156 h 1013746"/>
            <a:gd name="connsiteX7" fmla="*/ 2484858 w 2599165"/>
            <a:gd name="connsiteY7" fmla="*/ 411401 h 1013746"/>
            <a:gd name="connsiteX8" fmla="*/ 2591539 w 2599165"/>
            <a:gd name="connsiteY8" fmla="*/ 417487 h 1013746"/>
            <a:gd name="connsiteX9" fmla="*/ 2576299 w 2599165"/>
            <a:gd name="connsiteY9" fmla="*/ 612636 h 1013746"/>
            <a:gd name="connsiteX10" fmla="*/ 2461999 w 2599165"/>
            <a:gd name="connsiteY10" fmla="*/ 590937 h 1013746"/>
            <a:gd name="connsiteX11" fmla="*/ 2073379 w 2599165"/>
            <a:gd name="connsiteY11" fmla="*/ 525196 h 1013746"/>
            <a:gd name="connsiteX12" fmla="*/ 1517119 w 2599165"/>
            <a:gd name="connsiteY12" fmla="*/ 455065 h 1013746"/>
            <a:gd name="connsiteX13" fmla="*/ 983719 w 2599165"/>
            <a:gd name="connsiteY13" fmla="*/ 452112 h 1013746"/>
            <a:gd name="connsiteX14" fmla="*/ 671298 w 2599165"/>
            <a:gd name="connsiteY14" fmla="*/ 459659 h 1013746"/>
            <a:gd name="connsiteX15" fmla="*/ 297919 w 2599165"/>
            <a:gd name="connsiteY15" fmla="*/ 780276 h 1013746"/>
            <a:gd name="connsiteX16" fmla="*/ 61698 w 2599165"/>
            <a:gd name="connsiteY16" fmla="*/ 1010628 h 1013746"/>
            <a:gd name="connsiteX17" fmla="*/ 739 w 2599165"/>
            <a:gd name="connsiteY17" fmla="*/ 612636 h 1013746"/>
            <a:gd name="connsiteX18" fmla="*/ 69320 w 2599165"/>
            <a:gd name="connsiteY18" fmla="*/ 29047 h 1013746"/>
            <a:gd name="connsiteX0" fmla="*/ 71536 w 2601381"/>
            <a:gd name="connsiteY0" fmla="*/ 29047 h 1013747"/>
            <a:gd name="connsiteX1" fmla="*/ 513495 w 2601381"/>
            <a:gd name="connsiteY1" fmla="*/ 89974 h 1013747"/>
            <a:gd name="connsiteX2" fmla="*/ 917355 w 2601381"/>
            <a:gd name="connsiteY2" fmla="*/ 105067 h 1013747"/>
            <a:gd name="connsiteX3" fmla="*/ 1351695 w 2601381"/>
            <a:gd name="connsiteY3" fmla="*/ 210514 h 1013747"/>
            <a:gd name="connsiteX4" fmla="*/ 1755554 w 2601381"/>
            <a:gd name="connsiteY4" fmla="*/ 277748 h 1013747"/>
            <a:gd name="connsiteX5" fmla="*/ 1930814 w 2601381"/>
            <a:gd name="connsiteY5" fmla="*/ 279225 h 1013747"/>
            <a:gd name="connsiteX6" fmla="*/ 2235614 w 2601381"/>
            <a:gd name="connsiteY6" fmla="*/ 373156 h 1013747"/>
            <a:gd name="connsiteX7" fmla="*/ 2487074 w 2601381"/>
            <a:gd name="connsiteY7" fmla="*/ 411401 h 1013747"/>
            <a:gd name="connsiteX8" fmla="*/ 2593755 w 2601381"/>
            <a:gd name="connsiteY8" fmla="*/ 417487 h 1013747"/>
            <a:gd name="connsiteX9" fmla="*/ 2578515 w 2601381"/>
            <a:gd name="connsiteY9" fmla="*/ 612636 h 1013747"/>
            <a:gd name="connsiteX10" fmla="*/ 2464215 w 2601381"/>
            <a:gd name="connsiteY10" fmla="*/ 590937 h 1013747"/>
            <a:gd name="connsiteX11" fmla="*/ 2075595 w 2601381"/>
            <a:gd name="connsiteY11" fmla="*/ 525196 h 1013747"/>
            <a:gd name="connsiteX12" fmla="*/ 1519335 w 2601381"/>
            <a:gd name="connsiteY12" fmla="*/ 455065 h 1013747"/>
            <a:gd name="connsiteX13" fmla="*/ 985935 w 2601381"/>
            <a:gd name="connsiteY13" fmla="*/ 452112 h 1013747"/>
            <a:gd name="connsiteX14" fmla="*/ 673514 w 2601381"/>
            <a:gd name="connsiteY14" fmla="*/ 459659 h 1013747"/>
            <a:gd name="connsiteX15" fmla="*/ 300135 w 2601381"/>
            <a:gd name="connsiteY15" fmla="*/ 780276 h 1013747"/>
            <a:gd name="connsiteX16" fmla="*/ 94394 w 2601381"/>
            <a:gd name="connsiteY16" fmla="*/ 1010628 h 1013747"/>
            <a:gd name="connsiteX17" fmla="*/ 2955 w 2601381"/>
            <a:gd name="connsiteY17" fmla="*/ 612636 h 1013747"/>
            <a:gd name="connsiteX18" fmla="*/ 71536 w 2601381"/>
            <a:gd name="connsiteY18" fmla="*/ 29047 h 1013747"/>
            <a:gd name="connsiteX0" fmla="*/ 71536 w 2625301"/>
            <a:gd name="connsiteY0" fmla="*/ 29047 h 1013747"/>
            <a:gd name="connsiteX1" fmla="*/ 513495 w 2625301"/>
            <a:gd name="connsiteY1" fmla="*/ 89974 h 1013747"/>
            <a:gd name="connsiteX2" fmla="*/ 917355 w 2625301"/>
            <a:gd name="connsiteY2" fmla="*/ 105067 h 1013747"/>
            <a:gd name="connsiteX3" fmla="*/ 1351695 w 2625301"/>
            <a:gd name="connsiteY3" fmla="*/ 210514 h 1013747"/>
            <a:gd name="connsiteX4" fmla="*/ 1755554 w 2625301"/>
            <a:gd name="connsiteY4" fmla="*/ 277748 h 1013747"/>
            <a:gd name="connsiteX5" fmla="*/ 1930814 w 2625301"/>
            <a:gd name="connsiteY5" fmla="*/ 279225 h 1013747"/>
            <a:gd name="connsiteX6" fmla="*/ 2235614 w 2625301"/>
            <a:gd name="connsiteY6" fmla="*/ 373156 h 1013747"/>
            <a:gd name="connsiteX7" fmla="*/ 2487074 w 2625301"/>
            <a:gd name="connsiteY7" fmla="*/ 411401 h 1013747"/>
            <a:gd name="connsiteX8" fmla="*/ 2593755 w 2625301"/>
            <a:gd name="connsiteY8" fmla="*/ 417487 h 1013747"/>
            <a:gd name="connsiteX9" fmla="*/ 2616615 w 2625301"/>
            <a:gd name="connsiteY9" fmla="*/ 565773 h 1013747"/>
            <a:gd name="connsiteX10" fmla="*/ 2464215 w 2625301"/>
            <a:gd name="connsiteY10" fmla="*/ 590937 h 1013747"/>
            <a:gd name="connsiteX11" fmla="*/ 2075595 w 2625301"/>
            <a:gd name="connsiteY11" fmla="*/ 525196 h 1013747"/>
            <a:gd name="connsiteX12" fmla="*/ 1519335 w 2625301"/>
            <a:gd name="connsiteY12" fmla="*/ 455065 h 1013747"/>
            <a:gd name="connsiteX13" fmla="*/ 985935 w 2625301"/>
            <a:gd name="connsiteY13" fmla="*/ 452112 h 1013747"/>
            <a:gd name="connsiteX14" fmla="*/ 673514 w 2625301"/>
            <a:gd name="connsiteY14" fmla="*/ 459659 h 1013747"/>
            <a:gd name="connsiteX15" fmla="*/ 300135 w 2625301"/>
            <a:gd name="connsiteY15" fmla="*/ 780276 h 1013747"/>
            <a:gd name="connsiteX16" fmla="*/ 94394 w 2625301"/>
            <a:gd name="connsiteY16" fmla="*/ 1010628 h 1013747"/>
            <a:gd name="connsiteX17" fmla="*/ 2955 w 2625301"/>
            <a:gd name="connsiteY17" fmla="*/ 612636 h 1013747"/>
            <a:gd name="connsiteX18" fmla="*/ 71536 w 2625301"/>
            <a:gd name="connsiteY18" fmla="*/ 29047 h 1013747"/>
            <a:gd name="connsiteX0" fmla="*/ 71536 w 2625301"/>
            <a:gd name="connsiteY0" fmla="*/ 29047 h 1013747"/>
            <a:gd name="connsiteX1" fmla="*/ 513495 w 2625301"/>
            <a:gd name="connsiteY1" fmla="*/ 89974 h 1013747"/>
            <a:gd name="connsiteX2" fmla="*/ 917355 w 2625301"/>
            <a:gd name="connsiteY2" fmla="*/ 105067 h 1013747"/>
            <a:gd name="connsiteX3" fmla="*/ 1351695 w 2625301"/>
            <a:gd name="connsiteY3" fmla="*/ 164083 h 1013747"/>
            <a:gd name="connsiteX4" fmla="*/ 1755554 w 2625301"/>
            <a:gd name="connsiteY4" fmla="*/ 277748 h 1013747"/>
            <a:gd name="connsiteX5" fmla="*/ 1930814 w 2625301"/>
            <a:gd name="connsiteY5" fmla="*/ 279225 h 1013747"/>
            <a:gd name="connsiteX6" fmla="*/ 2235614 w 2625301"/>
            <a:gd name="connsiteY6" fmla="*/ 373156 h 1013747"/>
            <a:gd name="connsiteX7" fmla="*/ 2487074 w 2625301"/>
            <a:gd name="connsiteY7" fmla="*/ 411401 h 1013747"/>
            <a:gd name="connsiteX8" fmla="*/ 2593755 w 2625301"/>
            <a:gd name="connsiteY8" fmla="*/ 417487 h 1013747"/>
            <a:gd name="connsiteX9" fmla="*/ 2616615 w 2625301"/>
            <a:gd name="connsiteY9" fmla="*/ 565773 h 1013747"/>
            <a:gd name="connsiteX10" fmla="*/ 2464215 w 2625301"/>
            <a:gd name="connsiteY10" fmla="*/ 590937 h 1013747"/>
            <a:gd name="connsiteX11" fmla="*/ 2075595 w 2625301"/>
            <a:gd name="connsiteY11" fmla="*/ 525196 h 1013747"/>
            <a:gd name="connsiteX12" fmla="*/ 1519335 w 2625301"/>
            <a:gd name="connsiteY12" fmla="*/ 455065 h 1013747"/>
            <a:gd name="connsiteX13" fmla="*/ 985935 w 2625301"/>
            <a:gd name="connsiteY13" fmla="*/ 452112 h 1013747"/>
            <a:gd name="connsiteX14" fmla="*/ 673514 w 2625301"/>
            <a:gd name="connsiteY14" fmla="*/ 459659 h 1013747"/>
            <a:gd name="connsiteX15" fmla="*/ 300135 w 2625301"/>
            <a:gd name="connsiteY15" fmla="*/ 780276 h 1013747"/>
            <a:gd name="connsiteX16" fmla="*/ 94394 w 2625301"/>
            <a:gd name="connsiteY16" fmla="*/ 1010628 h 1013747"/>
            <a:gd name="connsiteX17" fmla="*/ 2955 w 2625301"/>
            <a:gd name="connsiteY17" fmla="*/ 612636 h 1013747"/>
            <a:gd name="connsiteX18" fmla="*/ 71536 w 2625301"/>
            <a:gd name="connsiteY18" fmla="*/ 29047 h 1013747"/>
            <a:gd name="connsiteX0" fmla="*/ 71536 w 2625301"/>
            <a:gd name="connsiteY0" fmla="*/ 29047 h 1013747"/>
            <a:gd name="connsiteX1" fmla="*/ 513495 w 2625301"/>
            <a:gd name="connsiteY1" fmla="*/ 89974 h 1013747"/>
            <a:gd name="connsiteX2" fmla="*/ 917355 w 2625301"/>
            <a:gd name="connsiteY2" fmla="*/ 105067 h 1013747"/>
            <a:gd name="connsiteX3" fmla="*/ 1351695 w 2625301"/>
            <a:gd name="connsiteY3" fmla="*/ 164083 h 1013747"/>
            <a:gd name="connsiteX4" fmla="*/ 1755554 w 2625301"/>
            <a:gd name="connsiteY4" fmla="*/ 246794 h 1013747"/>
            <a:gd name="connsiteX5" fmla="*/ 1930814 w 2625301"/>
            <a:gd name="connsiteY5" fmla="*/ 279225 h 1013747"/>
            <a:gd name="connsiteX6" fmla="*/ 2235614 w 2625301"/>
            <a:gd name="connsiteY6" fmla="*/ 373156 h 1013747"/>
            <a:gd name="connsiteX7" fmla="*/ 2487074 w 2625301"/>
            <a:gd name="connsiteY7" fmla="*/ 411401 h 1013747"/>
            <a:gd name="connsiteX8" fmla="*/ 2593755 w 2625301"/>
            <a:gd name="connsiteY8" fmla="*/ 417487 h 1013747"/>
            <a:gd name="connsiteX9" fmla="*/ 2616615 w 2625301"/>
            <a:gd name="connsiteY9" fmla="*/ 565773 h 1013747"/>
            <a:gd name="connsiteX10" fmla="*/ 2464215 w 2625301"/>
            <a:gd name="connsiteY10" fmla="*/ 590937 h 1013747"/>
            <a:gd name="connsiteX11" fmla="*/ 2075595 w 2625301"/>
            <a:gd name="connsiteY11" fmla="*/ 525196 h 1013747"/>
            <a:gd name="connsiteX12" fmla="*/ 1519335 w 2625301"/>
            <a:gd name="connsiteY12" fmla="*/ 455065 h 1013747"/>
            <a:gd name="connsiteX13" fmla="*/ 985935 w 2625301"/>
            <a:gd name="connsiteY13" fmla="*/ 452112 h 1013747"/>
            <a:gd name="connsiteX14" fmla="*/ 673514 w 2625301"/>
            <a:gd name="connsiteY14" fmla="*/ 459659 h 1013747"/>
            <a:gd name="connsiteX15" fmla="*/ 300135 w 2625301"/>
            <a:gd name="connsiteY15" fmla="*/ 780276 h 1013747"/>
            <a:gd name="connsiteX16" fmla="*/ 94394 w 2625301"/>
            <a:gd name="connsiteY16" fmla="*/ 1010628 h 1013747"/>
            <a:gd name="connsiteX17" fmla="*/ 2955 w 2625301"/>
            <a:gd name="connsiteY17" fmla="*/ 612636 h 1013747"/>
            <a:gd name="connsiteX18" fmla="*/ 71536 w 2625301"/>
            <a:gd name="connsiteY18" fmla="*/ 29047 h 1013747"/>
            <a:gd name="connsiteX0" fmla="*/ 71536 w 2625301"/>
            <a:gd name="connsiteY0" fmla="*/ 29047 h 1013747"/>
            <a:gd name="connsiteX1" fmla="*/ 513495 w 2625301"/>
            <a:gd name="connsiteY1" fmla="*/ 89974 h 1013747"/>
            <a:gd name="connsiteX2" fmla="*/ 917355 w 2625301"/>
            <a:gd name="connsiteY2" fmla="*/ 105067 h 1013747"/>
            <a:gd name="connsiteX3" fmla="*/ 1351695 w 2625301"/>
            <a:gd name="connsiteY3" fmla="*/ 164083 h 1013747"/>
            <a:gd name="connsiteX4" fmla="*/ 1755554 w 2625301"/>
            <a:gd name="connsiteY4" fmla="*/ 246794 h 1013747"/>
            <a:gd name="connsiteX5" fmla="*/ 1961294 w 2625301"/>
            <a:gd name="connsiteY5" fmla="*/ 225055 h 1013747"/>
            <a:gd name="connsiteX6" fmla="*/ 2235614 w 2625301"/>
            <a:gd name="connsiteY6" fmla="*/ 373156 h 1013747"/>
            <a:gd name="connsiteX7" fmla="*/ 2487074 w 2625301"/>
            <a:gd name="connsiteY7" fmla="*/ 411401 h 1013747"/>
            <a:gd name="connsiteX8" fmla="*/ 2593755 w 2625301"/>
            <a:gd name="connsiteY8" fmla="*/ 417487 h 1013747"/>
            <a:gd name="connsiteX9" fmla="*/ 2616615 w 2625301"/>
            <a:gd name="connsiteY9" fmla="*/ 565773 h 1013747"/>
            <a:gd name="connsiteX10" fmla="*/ 2464215 w 2625301"/>
            <a:gd name="connsiteY10" fmla="*/ 590937 h 1013747"/>
            <a:gd name="connsiteX11" fmla="*/ 2075595 w 2625301"/>
            <a:gd name="connsiteY11" fmla="*/ 525196 h 1013747"/>
            <a:gd name="connsiteX12" fmla="*/ 1519335 w 2625301"/>
            <a:gd name="connsiteY12" fmla="*/ 455065 h 1013747"/>
            <a:gd name="connsiteX13" fmla="*/ 985935 w 2625301"/>
            <a:gd name="connsiteY13" fmla="*/ 452112 h 1013747"/>
            <a:gd name="connsiteX14" fmla="*/ 673514 w 2625301"/>
            <a:gd name="connsiteY14" fmla="*/ 459659 h 1013747"/>
            <a:gd name="connsiteX15" fmla="*/ 300135 w 2625301"/>
            <a:gd name="connsiteY15" fmla="*/ 780276 h 1013747"/>
            <a:gd name="connsiteX16" fmla="*/ 94394 w 2625301"/>
            <a:gd name="connsiteY16" fmla="*/ 1010628 h 1013747"/>
            <a:gd name="connsiteX17" fmla="*/ 2955 w 2625301"/>
            <a:gd name="connsiteY17" fmla="*/ 612636 h 1013747"/>
            <a:gd name="connsiteX18" fmla="*/ 71536 w 2625301"/>
            <a:gd name="connsiteY18" fmla="*/ 29047 h 1013747"/>
            <a:gd name="connsiteX0" fmla="*/ 71536 w 2625301"/>
            <a:gd name="connsiteY0" fmla="*/ 29047 h 1013747"/>
            <a:gd name="connsiteX1" fmla="*/ 513495 w 2625301"/>
            <a:gd name="connsiteY1" fmla="*/ 89974 h 1013747"/>
            <a:gd name="connsiteX2" fmla="*/ 917355 w 2625301"/>
            <a:gd name="connsiteY2" fmla="*/ 105067 h 1013747"/>
            <a:gd name="connsiteX3" fmla="*/ 1351695 w 2625301"/>
            <a:gd name="connsiteY3" fmla="*/ 164083 h 1013747"/>
            <a:gd name="connsiteX4" fmla="*/ 1755554 w 2625301"/>
            <a:gd name="connsiteY4" fmla="*/ 246794 h 1013747"/>
            <a:gd name="connsiteX5" fmla="*/ 1961294 w 2625301"/>
            <a:gd name="connsiteY5" fmla="*/ 225055 h 1013747"/>
            <a:gd name="connsiteX6" fmla="*/ 2258473 w 2625301"/>
            <a:gd name="connsiteY6" fmla="*/ 295771 h 1013747"/>
            <a:gd name="connsiteX7" fmla="*/ 2487074 w 2625301"/>
            <a:gd name="connsiteY7" fmla="*/ 411401 h 1013747"/>
            <a:gd name="connsiteX8" fmla="*/ 2593755 w 2625301"/>
            <a:gd name="connsiteY8" fmla="*/ 417487 h 1013747"/>
            <a:gd name="connsiteX9" fmla="*/ 2616615 w 2625301"/>
            <a:gd name="connsiteY9" fmla="*/ 565773 h 1013747"/>
            <a:gd name="connsiteX10" fmla="*/ 2464215 w 2625301"/>
            <a:gd name="connsiteY10" fmla="*/ 590937 h 1013747"/>
            <a:gd name="connsiteX11" fmla="*/ 2075595 w 2625301"/>
            <a:gd name="connsiteY11" fmla="*/ 525196 h 1013747"/>
            <a:gd name="connsiteX12" fmla="*/ 1519335 w 2625301"/>
            <a:gd name="connsiteY12" fmla="*/ 455065 h 1013747"/>
            <a:gd name="connsiteX13" fmla="*/ 985935 w 2625301"/>
            <a:gd name="connsiteY13" fmla="*/ 452112 h 1013747"/>
            <a:gd name="connsiteX14" fmla="*/ 673514 w 2625301"/>
            <a:gd name="connsiteY14" fmla="*/ 459659 h 1013747"/>
            <a:gd name="connsiteX15" fmla="*/ 300135 w 2625301"/>
            <a:gd name="connsiteY15" fmla="*/ 780276 h 1013747"/>
            <a:gd name="connsiteX16" fmla="*/ 94394 w 2625301"/>
            <a:gd name="connsiteY16" fmla="*/ 1010628 h 1013747"/>
            <a:gd name="connsiteX17" fmla="*/ 2955 w 2625301"/>
            <a:gd name="connsiteY17" fmla="*/ 612636 h 1013747"/>
            <a:gd name="connsiteX18" fmla="*/ 71536 w 2625301"/>
            <a:gd name="connsiteY18" fmla="*/ 29047 h 1013747"/>
            <a:gd name="connsiteX0" fmla="*/ 71536 w 2625526"/>
            <a:gd name="connsiteY0" fmla="*/ 29047 h 1013747"/>
            <a:gd name="connsiteX1" fmla="*/ 513495 w 2625526"/>
            <a:gd name="connsiteY1" fmla="*/ 89974 h 1013747"/>
            <a:gd name="connsiteX2" fmla="*/ 917355 w 2625526"/>
            <a:gd name="connsiteY2" fmla="*/ 105067 h 1013747"/>
            <a:gd name="connsiteX3" fmla="*/ 1351695 w 2625526"/>
            <a:gd name="connsiteY3" fmla="*/ 164083 h 1013747"/>
            <a:gd name="connsiteX4" fmla="*/ 1755554 w 2625526"/>
            <a:gd name="connsiteY4" fmla="*/ 246794 h 1013747"/>
            <a:gd name="connsiteX5" fmla="*/ 1961294 w 2625526"/>
            <a:gd name="connsiteY5" fmla="*/ 225055 h 1013747"/>
            <a:gd name="connsiteX6" fmla="*/ 2258473 w 2625526"/>
            <a:gd name="connsiteY6" fmla="*/ 295771 h 1013747"/>
            <a:gd name="connsiteX7" fmla="*/ 2479454 w 2625526"/>
            <a:gd name="connsiteY7" fmla="*/ 326277 h 1013747"/>
            <a:gd name="connsiteX8" fmla="*/ 2593755 w 2625526"/>
            <a:gd name="connsiteY8" fmla="*/ 417487 h 1013747"/>
            <a:gd name="connsiteX9" fmla="*/ 2616615 w 2625526"/>
            <a:gd name="connsiteY9" fmla="*/ 565773 h 1013747"/>
            <a:gd name="connsiteX10" fmla="*/ 2464215 w 2625526"/>
            <a:gd name="connsiteY10" fmla="*/ 590937 h 1013747"/>
            <a:gd name="connsiteX11" fmla="*/ 2075595 w 2625526"/>
            <a:gd name="connsiteY11" fmla="*/ 525196 h 1013747"/>
            <a:gd name="connsiteX12" fmla="*/ 1519335 w 2625526"/>
            <a:gd name="connsiteY12" fmla="*/ 455065 h 1013747"/>
            <a:gd name="connsiteX13" fmla="*/ 985935 w 2625526"/>
            <a:gd name="connsiteY13" fmla="*/ 452112 h 1013747"/>
            <a:gd name="connsiteX14" fmla="*/ 673514 w 2625526"/>
            <a:gd name="connsiteY14" fmla="*/ 459659 h 1013747"/>
            <a:gd name="connsiteX15" fmla="*/ 300135 w 2625526"/>
            <a:gd name="connsiteY15" fmla="*/ 780276 h 1013747"/>
            <a:gd name="connsiteX16" fmla="*/ 94394 w 2625526"/>
            <a:gd name="connsiteY16" fmla="*/ 1010628 h 1013747"/>
            <a:gd name="connsiteX17" fmla="*/ 2955 w 2625526"/>
            <a:gd name="connsiteY17" fmla="*/ 612636 h 1013747"/>
            <a:gd name="connsiteX18" fmla="*/ 71536 w 2625526"/>
            <a:gd name="connsiteY18" fmla="*/ 29047 h 1013747"/>
            <a:gd name="connsiteX0" fmla="*/ 71536 w 2625526"/>
            <a:gd name="connsiteY0" fmla="*/ 29047 h 1013747"/>
            <a:gd name="connsiteX1" fmla="*/ 513495 w 2625526"/>
            <a:gd name="connsiteY1" fmla="*/ 89974 h 1013747"/>
            <a:gd name="connsiteX2" fmla="*/ 917355 w 2625526"/>
            <a:gd name="connsiteY2" fmla="*/ 105067 h 1013747"/>
            <a:gd name="connsiteX3" fmla="*/ 1351695 w 2625526"/>
            <a:gd name="connsiteY3" fmla="*/ 164083 h 1013747"/>
            <a:gd name="connsiteX4" fmla="*/ 1755554 w 2625526"/>
            <a:gd name="connsiteY4" fmla="*/ 246794 h 1013747"/>
            <a:gd name="connsiteX5" fmla="*/ 1961294 w 2625526"/>
            <a:gd name="connsiteY5" fmla="*/ 225055 h 1013747"/>
            <a:gd name="connsiteX6" fmla="*/ 2258473 w 2625526"/>
            <a:gd name="connsiteY6" fmla="*/ 295771 h 1013747"/>
            <a:gd name="connsiteX7" fmla="*/ 2479454 w 2625526"/>
            <a:gd name="connsiteY7" fmla="*/ 326277 h 1013747"/>
            <a:gd name="connsiteX8" fmla="*/ 2593755 w 2625526"/>
            <a:gd name="connsiteY8" fmla="*/ 417487 h 1013747"/>
            <a:gd name="connsiteX9" fmla="*/ 2616615 w 2625526"/>
            <a:gd name="connsiteY9" fmla="*/ 565773 h 1013747"/>
            <a:gd name="connsiteX10" fmla="*/ 2464215 w 2625526"/>
            <a:gd name="connsiteY10" fmla="*/ 590937 h 1013747"/>
            <a:gd name="connsiteX11" fmla="*/ 2083215 w 2625526"/>
            <a:gd name="connsiteY11" fmla="*/ 594843 h 1013747"/>
            <a:gd name="connsiteX12" fmla="*/ 1519335 w 2625526"/>
            <a:gd name="connsiteY12" fmla="*/ 455065 h 1013747"/>
            <a:gd name="connsiteX13" fmla="*/ 985935 w 2625526"/>
            <a:gd name="connsiteY13" fmla="*/ 452112 h 1013747"/>
            <a:gd name="connsiteX14" fmla="*/ 673514 w 2625526"/>
            <a:gd name="connsiteY14" fmla="*/ 459659 h 1013747"/>
            <a:gd name="connsiteX15" fmla="*/ 300135 w 2625526"/>
            <a:gd name="connsiteY15" fmla="*/ 780276 h 1013747"/>
            <a:gd name="connsiteX16" fmla="*/ 94394 w 2625526"/>
            <a:gd name="connsiteY16" fmla="*/ 1010628 h 1013747"/>
            <a:gd name="connsiteX17" fmla="*/ 2955 w 2625526"/>
            <a:gd name="connsiteY17" fmla="*/ 612636 h 1013747"/>
            <a:gd name="connsiteX18" fmla="*/ 71536 w 2625526"/>
            <a:gd name="connsiteY18" fmla="*/ 29047 h 1013747"/>
            <a:gd name="connsiteX0" fmla="*/ 71536 w 2625526"/>
            <a:gd name="connsiteY0" fmla="*/ 29047 h 1013747"/>
            <a:gd name="connsiteX1" fmla="*/ 513495 w 2625526"/>
            <a:gd name="connsiteY1" fmla="*/ 89974 h 1013747"/>
            <a:gd name="connsiteX2" fmla="*/ 917355 w 2625526"/>
            <a:gd name="connsiteY2" fmla="*/ 105067 h 1013747"/>
            <a:gd name="connsiteX3" fmla="*/ 1351695 w 2625526"/>
            <a:gd name="connsiteY3" fmla="*/ 164083 h 1013747"/>
            <a:gd name="connsiteX4" fmla="*/ 1755554 w 2625526"/>
            <a:gd name="connsiteY4" fmla="*/ 246794 h 1013747"/>
            <a:gd name="connsiteX5" fmla="*/ 1961294 w 2625526"/>
            <a:gd name="connsiteY5" fmla="*/ 225055 h 1013747"/>
            <a:gd name="connsiteX6" fmla="*/ 2258473 w 2625526"/>
            <a:gd name="connsiteY6" fmla="*/ 295771 h 1013747"/>
            <a:gd name="connsiteX7" fmla="*/ 2479454 w 2625526"/>
            <a:gd name="connsiteY7" fmla="*/ 326277 h 1013747"/>
            <a:gd name="connsiteX8" fmla="*/ 2593755 w 2625526"/>
            <a:gd name="connsiteY8" fmla="*/ 417487 h 1013747"/>
            <a:gd name="connsiteX9" fmla="*/ 2616615 w 2625526"/>
            <a:gd name="connsiteY9" fmla="*/ 565773 h 1013747"/>
            <a:gd name="connsiteX10" fmla="*/ 2464215 w 2625526"/>
            <a:gd name="connsiteY10" fmla="*/ 590937 h 1013747"/>
            <a:gd name="connsiteX11" fmla="*/ 2083215 w 2625526"/>
            <a:gd name="connsiteY11" fmla="*/ 594843 h 1013747"/>
            <a:gd name="connsiteX12" fmla="*/ 1511715 w 2625526"/>
            <a:gd name="connsiteY12" fmla="*/ 532450 h 1013747"/>
            <a:gd name="connsiteX13" fmla="*/ 985935 w 2625526"/>
            <a:gd name="connsiteY13" fmla="*/ 452112 h 1013747"/>
            <a:gd name="connsiteX14" fmla="*/ 673514 w 2625526"/>
            <a:gd name="connsiteY14" fmla="*/ 459659 h 1013747"/>
            <a:gd name="connsiteX15" fmla="*/ 300135 w 2625526"/>
            <a:gd name="connsiteY15" fmla="*/ 780276 h 1013747"/>
            <a:gd name="connsiteX16" fmla="*/ 94394 w 2625526"/>
            <a:gd name="connsiteY16" fmla="*/ 1010628 h 1013747"/>
            <a:gd name="connsiteX17" fmla="*/ 2955 w 2625526"/>
            <a:gd name="connsiteY17" fmla="*/ 612636 h 1013747"/>
            <a:gd name="connsiteX18" fmla="*/ 71536 w 2625526"/>
            <a:gd name="connsiteY18" fmla="*/ 29047 h 1013747"/>
            <a:gd name="connsiteX0" fmla="*/ 71536 w 2625526"/>
            <a:gd name="connsiteY0" fmla="*/ 29047 h 1013747"/>
            <a:gd name="connsiteX1" fmla="*/ 513495 w 2625526"/>
            <a:gd name="connsiteY1" fmla="*/ 89974 h 1013747"/>
            <a:gd name="connsiteX2" fmla="*/ 917355 w 2625526"/>
            <a:gd name="connsiteY2" fmla="*/ 105067 h 1013747"/>
            <a:gd name="connsiteX3" fmla="*/ 1351695 w 2625526"/>
            <a:gd name="connsiteY3" fmla="*/ 164083 h 1013747"/>
            <a:gd name="connsiteX4" fmla="*/ 1755554 w 2625526"/>
            <a:gd name="connsiteY4" fmla="*/ 246794 h 1013747"/>
            <a:gd name="connsiteX5" fmla="*/ 1961294 w 2625526"/>
            <a:gd name="connsiteY5" fmla="*/ 225055 h 1013747"/>
            <a:gd name="connsiteX6" fmla="*/ 2258473 w 2625526"/>
            <a:gd name="connsiteY6" fmla="*/ 295771 h 1013747"/>
            <a:gd name="connsiteX7" fmla="*/ 2479454 w 2625526"/>
            <a:gd name="connsiteY7" fmla="*/ 326277 h 1013747"/>
            <a:gd name="connsiteX8" fmla="*/ 2593755 w 2625526"/>
            <a:gd name="connsiteY8" fmla="*/ 417487 h 1013747"/>
            <a:gd name="connsiteX9" fmla="*/ 2616615 w 2625526"/>
            <a:gd name="connsiteY9" fmla="*/ 565773 h 1013747"/>
            <a:gd name="connsiteX10" fmla="*/ 2464215 w 2625526"/>
            <a:gd name="connsiteY10" fmla="*/ 590937 h 1013747"/>
            <a:gd name="connsiteX11" fmla="*/ 2083215 w 2625526"/>
            <a:gd name="connsiteY11" fmla="*/ 594843 h 1013747"/>
            <a:gd name="connsiteX12" fmla="*/ 1511715 w 2625526"/>
            <a:gd name="connsiteY12" fmla="*/ 532450 h 1013747"/>
            <a:gd name="connsiteX13" fmla="*/ 978315 w 2625526"/>
            <a:gd name="connsiteY13" fmla="*/ 544974 h 1013747"/>
            <a:gd name="connsiteX14" fmla="*/ 673514 w 2625526"/>
            <a:gd name="connsiteY14" fmla="*/ 459659 h 1013747"/>
            <a:gd name="connsiteX15" fmla="*/ 300135 w 2625526"/>
            <a:gd name="connsiteY15" fmla="*/ 780276 h 1013747"/>
            <a:gd name="connsiteX16" fmla="*/ 94394 w 2625526"/>
            <a:gd name="connsiteY16" fmla="*/ 1010628 h 1013747"/>
            <a:gd name="connsiteX17" fmla="*/ 2955 w 2625526"/>
            <a:gd name="connsiteY17" fmla="*/ 612636 h 1013747"/>
            <a:gd name="connsiteX18" fmla="*/ 71536 w 2625526"/>
            <a:gd name="connsiteY18" fmla="*/ 29047 h 1013747"/>
            <a:gd name="connsiteX0" fmla="*/ 71536 w 2625526"/>
            <a:gd name="connsiteY0" fmla="*/ 29047 h 1013667"/>
            <a:gd name="connsiteX1" fmla="*/ 513495 w 2625526"/>
            <a:gd name="connsiteY1" fmla="*/ 89974 h 1013667"/>
            <a:gd name="connsiteX2" fmla="*/ 917355 w 2625526"/>
            <a:gd name="connsiteY2" fmla="*/ 105067 h 1013667"/>
            <a:gd name="connsiteX3" fmla="*/ 1351695 w 2625526"/>
            <a:gd name="connsiteY3" fmla="*/ 164083 h 1013667"/>
            <a:gd name="connsiteX4" fmla="*/ 1755554 w 2625526"/>
            <a:gd name="connsiteY4" fmla="*/ 246794 h 1013667"/>
            <a:gd name="connsiteX5" fmla="*/ 1961294 w 2625526"/>
            <a:gd name="connsiteY5" fmla="*/ 225055 h 1013667"/>
            <a:gd name="connsiteX6" fmla="*/ 2258473 w 2625526"/>
            <a:gd name="connsiteY6" fmla="*/ 295771 h 1013667"/>
            <a:gd name="connsiteX7" fmla="*/ 2479454 w 2625526"/>
            <a:gd name="connsiteY7" fmla="*/ 326277 h 1013667"/>
            <a:gd name="connsiteX8" fmla="*/ 2593755 w 2625526"/>
            <a:gd name="connsiteY8" fmla="*/ 417487 h 1013667"/>
            <a:gd name="connsiteX9" fmla="*/ 2616615 w 2625526"/>
            <a:gd name="connsiteY9" fmla="*/ 565773 h 1013667"/>
            <a:gd name="connsiteX10" fmla="*/ 2464215 w 2625526"/>
            <a:gd name="connsiteY10" fmla="*/ 590937 h 1013667"/>
            <a:gd name="connsiteX11" fmla="*/ 2083215 w 2625526"/>
            <a:gd name="connsiteY11" fmla="*/ 594843 h 1013667"/>
            <a:gd name="connsiteX12" fmla="*/ 1511715 w 2625526"/>
            <a:gd name="connsiteY12" fmla="*/ 532450 h 1013667"/>
            <a:gd name="connsiteX13" fmla="*/ 978315 w 2625526"/>
            <a:gd name="connsiteY13" fmla="*/ 544974 h 1013667"/>
            <a:gd name="connsiteX14" fmla="*/ 665894 w 2625526"/>
            <a:gd name="connsiteY14" fmla="*/ 490613 h 1013667"/>
            <a:gd name="connsiteX15" fmla="*/ 300135 w 2625526"/>
            <a:gd name="connsiteY15" fmla="*/ 780276 h 1013667"/>
            <a:gd name="connsiteX16" fmla="*/ 94394 w 2625526"/>
            <a:gd name="connsiteY16" fmla="*/ 1010628 h 1013667"/>
            <a:gd name="connsiteX17" fmla="*/ 2955 w 2625526"/>
            <a:gd name="connsiteY17" fmla="*/ 612636 h 1013667"/>
            <a:gd name="connsiteX18" fmla="*/ 71536 w 2625526"/>
            <a:gd name="connsiteY18" fmla="*/ 29047 h 1013667"/>
            <a:gd name="connsiteX0" fmla="*/ 71536 w 2625526"/>
            <a:gd name="connsiteY0" fmla="*/ 29047 h 1013572"/>
            <a:gd name="connsiteX1" fmla="*/ 513495 w 2625526"/>
            <a:gd name="connsiteY1" fmla="*/ 89974 h 1013572"/>
            <a:gd name="connsiteX2" fmla="*/ 917355 w 2625526"/>
            <a:gd name="connsiteY2" fmla="*/ 105067 h 1013572"/>
            <a:gd name="connsiteX3" fmla="*/ 1351695 w 2625526"/>
            <a:gd name="connsiteY3" fmla="*/ 164083 h 1013572"/>
            <a:gd name="connsiteX4" fmla="*/ 1755554 w 2625526"/>
            <a:gd name="connsiteY4" fmla="*/ 246794 h 1013572"/>
            <a:gd name="connsiteX5" fmla="*/ 1961294 w 2625526"/>
            <a:gd name="connsiteY5" fmla="*/ 225055 h 1013572"/>
            <a:gd name="connsiteX6" fmla="*/ 2258473 w 2625526"/>
            <a:gd name="connsiteY6" fmla="*/ 295771 h 1013572"/>
            <a:gd name="connsiteX7" fmla="*/ 2479454 w 2625526"/>
            <a:gd name="connsiteY7" fmla="*/ 326277 h 1013572"/>
            <a:gd name="connsiteX8" fmla="*/ 2593755 w 2625526"/>
            <a:gd name="connsiteY8" fmla="*/ 417487 h 1013572"/>
            <a:gd name="connsiteX9" fmla="*/ 2616615 w 2625526"/>
            <a:gd name="connsiteY9" fmla="*/ 565773 h 1013572"/>
            <a:gd name="connsiteX10" fmla="*/ 2464215 w 2625526"/>
            <a:gd name="connsiteY10" fmla="*/ 590937 h 1013572"/>
            <a:gd name="connsiteX11" fmla="*/ 2083215 w 2625526"/>
            <a:gd name="connsiteY11" fmla="*/ 594843 h 1013572"/>
            <a:gd name="connsiteX12" fmla="*/ 1511715 w 2625526"/>
            <a:gd name="connsiteY12" fmla="*/ 532450 h 1013572"/>
            <a:gd name="connsiteX13" fmla="*/ 978315 w 2625526"/>
            <a:gd name="connsiteY13" fmla="*/ 544974 h 1013572"/>
            <a:gd name="connsiteX14" fmla="*/ 604935 w 2625526"/>
            <a:gd name="connsiteY14" fmla="*/ 529305 h 1013572"/>
            <a:gd name="connsiteX15" fmla="*/ 300135 w 2625526"/>
            <a:gd name="connsiteY15" fmla="*/ 780276 h 1013572"/>
            <a:gd name="connsiteX16" fmla="*/ 94394 w 2625526"/>
            <a:gd name="connsiteY16" fmla="*/ 1010628 h 1013572"/>
            <a:gd name="connsiteX17" fmla="*/ 2955 w 2625526"/>
            <a:gd name="connsiteY17" fmla="*/ 612636 h 1013572"/>
            <a:gd name="connsiteX18" fmla="*/ 71536 w 2625526"/>
            <a:gd name="connsiteY18" fmla="*/ 29047 h 1013572"/>
            <a:gd name="connsiteX0" fmla="*/ 93361 w 2647351"/>
            <a:gd name="connsiteY0" fmla="*/ 29047 h 1051856"/>
            <a:gd name="connsiteX1" fmla="*/ 535320 w 2647351"/>
            <a:gd name="connsiteY1" fmla="*/ 89974 h 1051856"/>
            <a:gd name="connsiteX2" fmla="*/ 939180 w 2647351"/>
            <a:gd name="connsiteY2" fmla="*/ 105067 h 1051856"/>
            <a:gd name="connsiteX3" fmla="*/ 1373520 w 2647351"/>
            <a:gd name="connsiteY3" fmla="*/ 164083 h 1051856"/>
            <a:gd name="connsiteX4" fmla="*/ 1777379 w 2647351"/>
            <a:gd name="connsiteY4" fmla="*/ 246794 h 1051856"/>
            <a:gd name="connsiteX5" fmla="*/ 1983119 w 2647351"/>
            <a:gd name="connsiteY5" fmla="*/ 225055 h 1051856"/>
            <a:gd name="connsiteX6" fmla="*/ 2280298 w 2647351"/>
            <a:gd name="connsiteY6" fmla="*/ 295771 h 1051856"/>
            <a:gd name="connsiteX7" fmla="*/ 2501279 w 2647351"/>
            <a:gd name="connsiteY7" fmla="*/ 326277 h 1051856"/>
            <a:gd name="connsiteX8" fmla="*/ 2615580 w 2647351"/>
            <a:gd name="connsiteY8" fmla="*/ 417487 h 1051856"/>
            <a:gd name="connsiteX9" fmla="*/ 2638440 w 2647351"/>
            <a:gd name="connsiteY9" fmla="*/ 565773 h 1051856"/>
            <a:gd name="connsiteX10" fmla="*/ 2486040 w 2647351"/>
            <a:gd name="connsiteY10" fmla="*/ 590937 h 1051856"/>
            <a:gd name="connsiteX11" fmla="*/ 2105040 w 2647351"/>
            <a:gd name="connsiteY11" fmla="*/ 594843 h 1051856"/>
            <a:gd name="connsiteX12" fmla="*/ 1533540 w 2647351"/>
            <a:gd name="connsiteY12" fmla="*/ 532450 h 1051856"/>
            <a:gd name="connsiteX13" fmla="*/ 1000140 w 2647351"/>
            <a:gd name="connsiteY13" fmla="*/ 544974 h 1051856"/>
            <a:gd name="connsiteX14" fmla="*/ 626760 w 2647351"/>
            <a:gd name="connsiteY14" fmla="*/ 529305 h 1051856"/>
            <a:gd name="connsiteX15" fmla="*/ 321960 w 2647351"/>
            <a:gd name="connsiteY15" fmla="*/ 780276 h 1051856"/>
            <a:gd name="connsiteX16" fmla="*/ 24780 w 2647351"/>
            <a:gd name="connsiteY16" fmla="*/ 1049321 h 1051856"/>
            <a:gd name="connsiteX17" fmla="*/ 24780 w 2647351"/>
            <a:gd name="connsiteY17" fmla="*/ 612636 h 1051856"/>
            <a:gd name="connsiteX18" fmla="*/ 93361 w 2647351"/>
            <a:gd name="connsiteY18" fmla="*/ 29047 h 1051856"/>
            <a:gd name="connsiteX0" fmla="*/ 165172 w 2650583"/>
            <a:gd name="connsiteY0" fmla="*/ 39506 h 1000407"/>
            <a:gd name="connsiteX1" fmla="*/ 538552 w 2650583"/>
            <a:gd name="connsiteY1" fmla="*/ 38525 h 1000407"/>
            <a:gd name="connsiteX2" fmla="*/ 942412 w 2650583"/>
            <a:gd name="connsiteY2" fmla="*/ 53618 h 1000407"/>
            <a:gd name="connsiteX3" fmla="*/ 1376752 w 2650583"/>
            <a:gd name="connsiteY3" fmla="*/ 112634 h 1000407"/>
            <a:gd name="connsiteX4" fmla="*/ 1780611 w 2650583"/>
            <a:gd name="connsiteY4" fmla="*/ 195345 h 1000407"/>
            <a:gd name="connsiteX5" fmla="*/ 1986351 w 2650583"/>
            <a:gd name="connsiteY5" fmla="*/ 173606 h 1000407"/>
            <a:gd name="connsiteX6" fmla="*/ 2283530 w 2650583"/>
            <a:gd name="connsiteY6" fmla="*/ 244322 h 1000407"/>
            <a:gd name="connsiteX7" fmla="*/ 2504511 w 2650583"/>
            <a:gd name="connsiteY7" fmla="*/ 274828 h 1000407"/>
            <a:gd name="connsiteX8" fmla="*/ 2618812 w 2650583"/>
            <a:gd name="connsiteY8" fmla="*/ 366038 h 1000407"/>
            <a:gd name="connsiteX9" fmla="*/ 2641672 w 2650583"/>
            <a:gd name="connsiteY9" fmla="*/ 514324 h 1000407"/>
            <a:gd name="connsiteX10" fmla="*/ 2489272 w 2650583"/>
            <a:gd name="connsiteY10" fmla="*/ 539488 h 1000407"/>
            <a:gd name="connsiteX11" fmla="*/ 2108272 w 2650583"/>
            <a:gd name="connsiteY11" fmla="*/ 543394 h 1000407"/>
            <a:gd name="connsiteX12" fmla="*/ 1536772 w 2650583"/>
            <a:gd name="connsiteY12" fmla="*/ 481001 h 1000407"/>
            <a:gd name="connsiteX13" fmla="*/ 1003372 w 2650583"/>
            <a:gd name="connsiteY13" fmla="*/ 493525 h 1000407"/>
            <a:gd name="connsiteX14" fmla="*/ 629992 w 2650583"/>
            <a:gd name="connsiteY14" fmla="*/ 477856 h 1000407"/>
            <a:gd name="connsiteX15" fmla="*/ 325192 w 2650583"/>
            <a:gd name="connsiteY15" fmla="*/ 728827 h 1000407"/>
            <a:gd name="connsiteX16" fmla="*/ 28012 w 2650583"/>
            <a:gd name="connsiteY16" fmla="*/ 997872 h 1000407"/>
            <a:gd name="connsiteX17" fmla="*/ 28012 w 2650583"/>
            <a:gd name="connsiteY17" fmla="*/ 561187 h 1000407"/>
            <a:gd name="connsiteX18" fmla="*/ 165172 w 2650583"/>
            <a:gd name="connsiteY18" fmla="*/ 39506 h 1000407"/>
            <a:gd name="connsiteX0" fmla="*/ 165172 w 2650583"/>
            <a:gd name="connsiteY0" fmla="*/ 69838 h 1030739"/>
            <a:gd name="connsiteX1" fmla="*/ 538552 w 2650583"/>
            <a:gd name="connsiteY1" fmla="*/ 6949 h 1030739"/>
            <a:gd name="connsiteX2" fmla="*/ 942412 w 2650583"/>
            <a:gd name="connsiteY2" fmla="*/ 83950 h 1030739"/>
            <a:gd name="connsiteX3" fmla="*/ 1376752 w 2650583"/>
            <a:gd name="connsiteY3" fmla="*/ 142966 h 1030739"/>
            <a:gd name="connsiteX4" fmla="*/ 1780611 w 2650583"/>
            <a:gd name="connsiteY4" fmla="*/ 225677 h 1030739"/>
            <a:gd name="connsiteX5" fmla="*/ 1986351 w 2650583"/>
            <a:gd name="connsiteY5" fmla="*/ 203938 h 1030739"/>
            <a:gd name="connsiteX6" fmla="*/ 2283530 w 2650583"/>
            <a:gd name="connsiteY6" fmla="*/ 274654 h 1030739"/>
            <a:gd name="connsiteX7" fmla="*/ 2504511 w 2650583"/>
            <a:gd name="connsiteY7" fmla="*/ 305160 h 1030739"/>
            <a:gd name="connsiteX8" fmla="*/ 2618812 w 2650583"/>
            <a:gd name="connsiteY8" fmla="*/ 396370 h 1030739"/>
            <a:gd name="connsiteX9" fmla="*/ 2641672 w 2650583"/>
            <a:gd name="connsiteY9" fmla="*/ 544656 h 1030739"/>
            <a:gd name="connsiteX10" fmla="*/ 2489272 w 2650583"/>
            <a:gd name="connsiteY10" fmla="*/ 569820 h 1030739"/>
            <a:gd name="connsiteX11" fmla="*/ 2108272 w 2650583"/>
            <a:gd name="connsiteY11" fmla="*/ 573726 h 1030739"/>
            <a:gd name="connsiteX12" fmla="*/ 1536772 w 2650583"/>
            <a:gd name="connsiteY12" fmla="*/ 511333 h 1030739"/>
            <a:gd name="connsiteX13" fmla="*/ 1003372 w 2650583"/>
            <a:gd name="connsiteY13" fmla="*/ 523857 h 1030739"/>
            <a:gd name="connsiteX14" fmla="*/ 629992 w 2650583"/>
            <a:gd name="connsiteY14" fmla="*/ 508188 h 1030739"/>
            <a:gd name="connsiteX15" fmla="*/ 325192 w 2650583"/>
            <a:gd name="connsiteY15" fmla="*/ 759159 h 1030739"/>
            <a:gd name="connsiteX16" fmla="*/ 28012 w 2650583"/>
            <a:gd name="connsiteY16" fmla="*/ 1028204 h 1030739"/>
            <a:gd name="connsiteX17" fmla="*/ 28012 w 2650583"/>
            <a:gd name="connsiteY17" fmla="*/ 591519 h 1030739"/>
            <a:gd name="connsiteX18" fmla="*/ 165172 w 2650583"/>
            <a:gd name="connsiteY18" fmla="*/ 69838 h 1030739"/>
            <a:gd name="connsiteX0" fmla="*/ 165172 w 2650583"/>
            <a:gd name="connsiteY0" fmla="*/ 109674 h 1070575"/>
            <a:gd name="connsiteX1" fmla="*/ 546172 w 2650583"/>
            <a:gd name="connsiteY1" fmla="*/ 354 h 1070575"/>
            <a:gd name="connsiteX2" fmla="*/ 942412 w 2650583"/>
            <a:gd name="connsiteY2" fmla="*/ 123786 h 1070575"/>
            <a:gd name="connsiteX3" fmla="*/ 1376752 w 2650583"/>
            <a:gd name="connsiteY3" fmla="*/ 182802 h 1070575"/>
            <a:gd name="connsiteX4" fmla="*/ 1780611 w 2650583"/>
            <a:gd name="connsiteY4" fmla="*/ 265513 h 1070575"/>
            <a:gd name="connsiteX5" fmla="*/ 1986351 w 2650583"/>
            <a:gd name="connsiteY5" fmla="*/ 243774 h 1070575"/>
            <a:gd name="connsiteX6" fmla="*/ 2283530 w 2650583"/>
            <a:gd name="connsiteY6" fmla="*/ 314490 h 1070575"/>
            <a:gd name="connsiteX7" fmla="*/ 2504511 w 2650583"/>
            <a:gd name="connsiteY7" fmla="*/ 344996 h 1070575"/>
            <a:gd name="connsiteX8" fmla="*/ 2618812 w 2650583"/>
            <a:gd name="connsiteY8" fmla="*/ 436206 h 1070575"/>
            <a:gd name="connsiteX9" fmla="*/ 2641672 w 2650583"/>
            <a:gd name="connsiteY9" fmla="*/ 584492 h 1070575"/>
            <a:gd name="connsiteX10" fmla="*/ 2489272 w 2650583"/>
            <a:gd name="connsiteY10" fmla="*/ 609656 h 1070575"/>
            <a:gd name="connsiteX11" fmla="*/ 2108272 w 2650583"/>
            <a:gd name="connsiteY11" fmla="*/ 613562 h 1070575"/>
            <a:gd name="connsiteX12" fmla="*/ 1536772 w 2650583"/>
            <a:gd name="connsiteY12" fmla="*/ 551169 h 1070575"/>
            <a:gd name="connsiteX13" fmla="*/ 1003372 w 2650583"/>
            <a:gd name="connsiteY13" fmla="*/ 563693 h 1070575"/>
            <a:gd name="connsiteX14" fmla="*/ 629992 w 2650583"/>
            <a:gd name="connsiteY14" fmla="*/ 548024 h 1070575"/>
            <a:gd name="connsiteX15" fmla="*/ 325192 w 2650583"/>
            <a:gd name="connsiteY15" fmla="*/ 798995 h 1070575"/>
            <a:gd name="connsiteX16" fmla="*/ 28012 w 2650583"/>
            <a:gd name="connsiteY16" fmla="*/ 1068040 h 1070575"/>
            <a:gd name="connsiteX17" fmla="*/ 28012 w 2650583"/>
            <a:gd name="connsiteY17" fmla="*/ 631355 h 1070575"/>
            <a:gd name="connsiteX18" fmla="*/ 165172 w 2650583"/>
            <a:gd name="connsiteY18" fmla="*/ 109674 h 1070575"/>
            <a:gd name="connsiteX0" fmla="*/ 181193 w 2651364"/>
            <a:gd name="connsiteY0" fmla="*/ 54053 h 1115555"/>
            <a:gd name="connsiteX1" fmla="*/ 546953 w 2651364"/>
            <a:gd name="connsiteY1" fmla="*/ 45334 h 1115555"/>
            <a:gd name="connsiteX2" fmla="*/ 943193 w 2651364"/>
            <a:gd name="connsiteY2" fmla="*/ 168766 h 1115555"/>
            <a:gd name="connsiteX3" fmla="*/ 1377533 w 2651364"/>
            <a:gd name="connsiteY3" fmla="*/ 227782 h 1115555"/>
            <a:gd name="connsiteX4" fmla="*/ 1781392 w 2651364"/>
            <a:gd name="connsiteY4" fmla="*/ 310493 h 1115555"/>
            <a:gd name="connsiteX5" fmla="*/ 1987132 w 2651364"/>
            <a:gd name="connsiteY5" fmla="*/ 288754 h 1115555"/>
            <a:gd name="connsiteX6" fmla="*/ 2284311 w 2651364"/>
            <a:gd name="connsiteY6" fmla="*/ 359470 h 1115555"/>
            <a:gd name="connsiteX7" fmla="*/ 2505292 w 2651364"/>
            <a:gd name="connsiteY7" fmla="*/ 389976 h 1115555"/>
            <a:gd name="connsiteX8" fmla="*/ 2619593 w 2651364"/>
            <a:gd name="connsiteY8" fmla="*/ 481186 h 1115555"/>
            <a:gd name="connsiteX9" fmla="*/ 2642453 w 2651364"/>
            <a:gd name="connsiteY9" fmla="*/ 629472 h 1115555"/>
            <a:gd name="connsiteX10" fmla="*/ 2490053 w 2651364"/>
            <a:gd name="connsiteY10" fmla="*/ 654636 h 1115555"/>
            <a:gd name="connsiteX11" fmla="*/ 2109053 w 2651364"/>
            <a:gd name="connsiteY11" fmla="*/ 658542 h 1115555"/>
            <a:gd name="connsiteX12" fmla="*/ 1537553 w 2651364"/>
            <a:gd name="connsiteY12" fmla="*/ 596149 h 1115555"/>
            <a:gd name="connsiteX13" fmla="*/ 1004153 w 2651364"/>
            <a:gd name="connsiteY13" fmla="*/ 608673 h 1115555"/>
            <a:gd name="connsiteX14" fmla="*/ 630773 w 2651364"/>
            <a:gd name="connsiteY14" fmla="*/ 593004 h 1115555"/>
            <a:gd name="connsiteX15" fmla="*/ 325973 w 2651364"/>
            <a:gd name="connsiteY15" fmla="*/ 843975 h 1115555"/>
            <a:gd name="connsiteX16" fmla="*/ 28793 w 2651364"/>
            <a:gd name="connsiteY16" fmla="*/ 1113020 h 1115555"/>
            <a:gd name="connsiteX17" fmla="*/ 28793 w 2651364"/>
            <a:gd name="connsiteY17" fmla="*/ 676335 h 1115555"/>
            <a:gd name="connsiteX18" fmla="*/ 181193 w 2651364"/>
            <a:gd name="connsiteY18" fmla="*/ 54053 h 1115555"/>
            <a:gd name="connsiteX0" fmla="*/ 181193 w 2651364"/>
            <a:gd name="connsiteY0" fmla="*/ 52658 h 1114160"/>
            <a:gd name="connsiteX1" fmla="*/ 546953 w 2651364"/>
            <a:gd name="connsiteY1" fmla="*/ 43939 h 1114160"/>
            <a:gd name="connsiteX2" fmla="*/ 958433 w 2651364"/>
            <a:gd name="connsiteY2" fmla="*/ 136417 h 1114160"/>
            <a:gd name="connsiteX3" fmla="*/ 1377533 w 2651364"/>
            <a:gd name="connsiteY3" fmla="*/ 226387 h 1114160"/>
            <a:gd name="connsiteX4" fmla="*/ 1781392 w 2651364"/>
            <a:gd name="connsiteY4" fmla="*/ 309098 h 1114160"/>
            <a:gd name="connsiteX5" fmla="*/ 1987132 w 2651364"/>
            <a:gd name="connsiteY5" fmla="*/ 287359 h 1114160"/>
            <a:gd name="connsiteX6" fmla="*/ 2284311 w 2651364"/>
            <a:gd name="connsiteY6" fmla="*/ 358075 h 1114160"/>
            <a:gd name="connsiteX7" fmla="*/ 2505292 w 2651364"/>
            <a:gd name="connsiteY7" fmla="*/ 388581 h 1114160"/>
            <a:gd name="connsiteX8" fmla="*/ 2619593 w 2651364"/>
            <a:gd name="connsiteY8" fmla="*/ 479791 h 1114160"/>
            <a:gd name="connsiteX9" fmla="*/ 2642453 w 2651364"/>
            <a:gd name="connsiteY9" fmla="*/ 628077 h 1114160"/>
            <a:gd name="connsiteX10" fmla="*/ 2490053 w 2651364"/>
            <a:gd name="connsiteY10" fmla="*/ 653241 h 1114160"/>
            <a:gd name="connsiteX11" fmla="*/ 2109053 w 2651364"/>
            <a:gd name="connsiteY11" fmla="*/ 657147 h 1114160"/>
            <a:gd name="connsiteX12" fmla="*/ 1537553 w 2651364"/>
            <a:gd name="connsiteY12" fmla="*/ 594754 h 1114160"/>
            <a:gd name="connsiteX13" fmla="*/ 1004153 w 2651364"/>
            <a:gd name="connsiteY13" fmla="*/ 607278 h 1114160"/>
            <a:gd name="connsiteX14" fmla="*/ 630773 w 2651364"/>
            <a:gd name="connsiteY14" fmla="*/ 591609 h 1114160"/>
            <a:gd name="connsiteX15" fmla="*/ 325973 w 2651364"/>
            <a:gd name="connsiteY15" fmla="*/ 842580 h 1114160"/>
            <a:gd name="connsiteX16" fmla="*/ 28793 w 2651364"/>
            <a:gd name="connsiteY16" fmla="*/ 1111625 h 1114160"/>
            <a:gd name="connsiteX17" fmla="*/ 28793 w 2651364"/>
            <a:gd name="connsiteY17" fmla="*/ 674940 h 1114160"/>
            <a:gd name="connsiteX18" fmla="*/ 181193 w 2651364"/>
            <a:gd name="connsiteY18" fmla="*/ 52658 h 1114160"/>
            <a:gd name="connsiteX0" fmla="*/ 181193 w 2651364"/>
            <a:gd name="connsiteY0" fmla="*/ 52658 h 1114160"/>
            <a:gd name="connsiteX1" fmla="*/ 546953 w 2651364"/>
            <a:gd name="connsiteY1" fmla="*/ 43939 h 1114160"/>
            <a:gd name="connsiteX2" fmla="*/ 958433 w 2651364"/>
            <a:gd name="connsiteY2" fmla="*/ 136417 h 1114160"/>
            <a:gd name="connsiteX3" fmla="*/ 1377533 w 2651364"/>
            <a:gd name="connsiteY3" fmla="*/ 226387 h 1114160"/>
            <a:gd name="connsiteX4" fmla="*/ 1781392 w 2651364"/>
            <a:gd name="connsiteY4" fmla="*/ 309098 h 1114160"/>
            <a:gd name="connsiteX5" fmla="*/ 2002372 w 2651364"/>
            <a:gd name="connsiteY5" fmla="*/ 364744 h 1114160"/>
            <a:gd name="connsiteX6" fmla="*/ 2284311 w 2651364"/>
            <a:gd name="connsiteY6" fmla="*/ 358075 h 1114160"/>
            <a:gd name="connsiteX7" fmla="*/ 2505292 w 2651364"/>
            <a:gd name="connsiteY7" fmla="*/ 388581 h 1114160"/>
            <a:gd name="connsiteX8" fmla="*/ 2619593 w 2651364"/>
            <a:gd name="connsiteY8" fmla="*/ 479791 h 1114160"/>
            <a:gd name="connsiteX9" fmla="*/ 2642453 w 2651364"/>
            <a:gd name="connsiteY9" fmla="*/ 628077 h 1114160"/>
            <a:gd name="connsiteX10" fmla="*/ 2490053 w 2651364"/>
            <a:gd name="connsiteY10" fmla="*/ 653241 h 1114160"/>
            <a:gd name="connsiteX11" fmla="*/ 2109053 w 2651364"/>
            <a:gd name="connsiteY11" fmla="*/ 657147 h 1114160"/>
            <a:gd name="connsiteX12" fmla="*/ 1537553 w 2651364"/>
            <a:gd name="connsiteY12" fmla="*/ 594754 h 1114160"/>
            <a:gd name="connsiteX13" fmla="*/ 1004153 w 2651364"/>
            <a:gd name="connsiteY13" fmla="*/ 607278 h 1114160"/>
            <a:gd name="connsiteX14" fmla="*/ 630773 w 2651364"/>
            <a:gd name="connsiteY14" fmla="*/ 591609 h 1114160"/>
            <a:gd name="connsiteX15" fmla="*/ 325973 w 2651364"/>
            <a:gd name="connsiteY15" fmla="*/ 842580 h 1114160"/>
            <a:gd name="connsiteX16" fmla="*/ 28793 w 2651364"/>
            <a:gd name="connsiteY16" fmla="*/ 1111625 h 1114160"/>
            <a:gd name="connsiteX17" fmla="*/ 28793 w 2651364"/>
            <a:gd name="connsiteY17" fmla="*/ 674940 h 1114160"/>
            <a:gd name="connsiteX18" fmla="*/ 181193 w 2651364"/>
            <a:gd name="connsiteY18" fmla="*/ 52658 h 1114160"/>
            <a:gd name="connsiteX0" fmla="*/ 181193 w 2651364"/>
            <a:gd name="connsiteY0" fmla="*/ 52658 h 1114160"/>
            <a:gd name="connsiteX1" fmla="*/ 546953 w 2651364"/>
            <a:gd name="connsiteY1" fmla="*/ 43939 h 1114160"/>
            <a:gd name="connsiteX2" fmla="*/ 958433 w 2651364"/>
            <a:gd name="connsiteY2" fmla="*/ 136417 h 1114160"/>
            <a:gd name="connsiteX3" fmla="*/ 1377533 w 2651364"/>
            <a:gd name="connsiteY3" fmla="*/ 226387 h 1114160"/>
            <a:gd name="connsiteX4" fmla="*/ 1781392 w 2651364"/>
            <a:gd name="connsiteY4" fmla="*/ 309098 h 1114160"/>
            <a:gd name="connsiteX5" fmla="*/ 2002372 w 2651364"/>
            <a:gd name="connsiteY5" fmla="*/ 364744 h 1114160"/>
            <a:gd name="connsiteX6" fmla="*/ 2269072 w 2651364"/>
            <a:gd name="connsiteY6" fmla="*/ 412245 h 1114160"/>
            <a:gd name="connsiteX7" fmla="*/ 2505292 w 2651364"/>
            <a:gd name="connsiteY7" fmla="*/ 388581 h 1114160"/>
            <a:gd name="connsiteX8" fmla="*/ 2619593 w 2651364"/>
            <a:gd name="connsiteY8" fmla="*/ 479791 h 1114160"/>
            <a:gd name="connsiteX9" fmla="*/ 2642453 w 2651364"/>
            <a:gd name="connsiteY9" fmla="*/ 628077 h 1114160"/>
            <a:gd name="connsiteX10" fmla="*/ 2490053 w 2651364"/>
            <a:gd name="connsiteY10" fmla="*/ 653241 h 1114160"/>
            <a:gd name="connsiteX11" fmla="*/ 2109053 w 2651364"/>
            <a:gd name="connsiteY11" fmla="*/ 657147 h 1114160"/>
            <a:gd name="connsiteX12" fmla="*/ 1537553 w 2651364"/>
            <a:gd name="connsiteY12" fmla="*/ 594754 h 1114160"/>
            <a:gd name="connsiteX13" fmla="*/ 1004153 w 2651364"/>
            <a:gd name="connsiteY13" fmla="*/ 607278 h 1114160"/>
            <a:gd name="connsiteX14" fmla="*/ 630773 w 2651364"/>
            <a:gd name="connsiteY14" fmla="*/ 591609 h 1114160"/>
            <a:gd name="connsiteX15" fmla="*/ 325973 w 2651364"/>
            <a:gd name="connsiteY15" fmla="*/ 842580 h 1114160"/>
            <a:gd name="connsiteX16" fmla="*/ 28793 w 2651364"/>
            <a:gd name="connsiteY16" fmla="*/ 1111625 h 1114160"/>
            <a:gd name="connsiteX17" fmla="*/ 28793 w 2651364"/>
            <a:gd name="connsiteY17" fmla="*/ 674940 h 1114160"/>
            <a:gd name="connsiteX18" fmla="*/ 181193 w 2651364"/>
            <a:gd name="connsiteY18" fmla="*/ 52658 h 1114160"/>
            <a:gd name="connsiteX0" fmla="*/ 181193 w 2651139"/>
            <a:gd name="connsiteY0" fmla="*/ 52658 h 1114160"/>
            <a:gd name="connsiteX1" fmla="*/ 546953 w 2651139"/>
            <a:gd name="connsiteY1" fmla="*/ 43939 h 1114160"/>
            <a:gd name="connsiteX2" fmla="*/ 958433 w 2651139"/>
            <a:gd name="connsiteY2" fmla="*/ 136417 h 1114160"/>
            <a:gd name="connsiteX3" fmla="*/ 1377533 w 2651139"/>
            <a:gd name="connsiteY3" fmla="*/ 226387 h 1114160"/>
            <a:gd name="connsiteX4" fmla="*/ 1781392 w 2651139"/>
            <a:gd name="connsiteY4" fmla="*/ 309098 h 1114160"/>
            <a:gd name="connsiteX5" fmla="*/ 2002372 w 2651139"/>
            <a:gd name="connsiteY5" fmla="*/ 364744 h 1114160"/>
            <a:gd name="connsiteX6" fmla="*/ 2269072 w 2651139"/>
            <a:gd name="connsiteY6" fmla="*/ 412245 h 1114160"/>
            <a:gd name="connsiteX7" fmla="*/ 2512912 w 2651139"/>
            <a:gd name="connsiteY7" fmla="*/ 458228 h 1114160"/>
            <a:gd name="connsiteX8" fmla="*/ 2619593 w 2651139"/>
            <a:gd name="connsiteY8" fmla="*/ 479791 h 1114160"/>
            <a:gd name="connsiteX9" fmla="*/ 2642453 w 2651139"/>
            <a:gd name="connsiteY9" fmla="*/ 628077 h 1114160"/>
            <a:gd name="connsiteX10" fmla="*/ 2490053 w 2651139"/>
            <a:gd name="connsiteY10" fmla="*/ 653241 h 1114160"/>
            <a:gd name="connsiteX11" fmla="*/ 2109053 w 2651139"/>
            <a:gd name="connsiteY11" fmla="*/ 657147 h 1114160"/>
            <a:gd name="connsiteX12" fmla="*/ 1537553 w 2651139"/>
            <a:gd name="connsiteY12" fmla="*/ 594754 h 1114160"/>
            <a:gd name="connsiteX13" fmla="*/ 1004153 w 2651139"/>
            <a:gd name="connsiteY13" fmla="*/ 607278 h 1114160"/>
            <a:gd name="connsiteX14" fmla="*/ 630773 w 2651139"/>
            <a:gd name="connsiteY14" fmla="*/ 591609 h 1114160"/>
            <a:gd name="connsiteX15" fmla="*/ 325973 w 2651139"/>
            <a:gd name="connsiteY15" fmla="*/ 842580 h 1114160"/>
            <a:gd name="connsiteX16" fmla="*/ 28793 w 2651139"/>
            <a:gd name="connsiteY16" fmla="*/ 1111625 h 1114160"/>
            <a:gd name="connsiteX17" fmla="*/ 28793 w 2651139"/>
            <a:gd name="connsiteY17" fmla="*/ 674940 h 1114160"/>
            <a:gd name="connsiteX18" fmla="*/ 181193 w 2651139"/>
            <a:gd name="connsiteY18" fmla="*/ 52658 h 1114160"/>
            <a:gd name="connsiteX0" fmla="*/ 181193 w 2651139"/>
            <a:gd name="connsiteY0" fmla="*/ 52658 h 1114160"/>
            <a:gd name="connsiteX1" fmla="*/ 546953 w 2651139"/>
            <a:gd name="connsiteY1" fmla="*/ 43939 h 1114160"/>
            <a:gd name="connsiteX2" fmla="*/ 958433 w 2651139"/>
            <a:gd name="connsiteY2" fmla="*/ 136417 h 1114160"/>
            <a:gd name="connsiteX3" fmla="*/ 1377533 w 2651139"/>
            <a:gd name="connsiteY3" fmla="*/ 226387 h 1114160"/>
            <a:gd name="connsiteX4" fmla="*/ 1781392 w 2651139"/>
            <a:gd name="connsiteY4" fmla="*/ 309098 h 1114160"/>
            <a:gd name="connsiteX5" fmla="*/ 2002372 w 2651139"/>
            <a:gd name="connsiteY5" fmla="*/ 364744 h 1114160"/>
            <a:gd name="connsiteX6" fmla="*/ 2269072 w 2651139"/>
            <a:gd name="connsiteY6" fmla="*/ 412245 h 1114160"/>
            <a:gd name="connsiteX7" fmla="*/ 2619593 w 2651139"/>
            <a:gd name="connsiteY7" fmla="*/ 479791 h 1114160"/>
            <a:gd name="connsiteX8" fmla="*/ 2642453 w 2651139"/>
            <a:gd name="connsiteY8" fmla="*/ 628077 h 1114160"/>
            <a:gd name="connsiteX9" fmla="*/ 2490053 w 2651139"/>
            <a:gd name="connsiteY9" fmla="*/ 653241 h 1114160"/>
            <a:gd name="connsiteX10" fmla="*/ 2109053 w 2651139"/>
            <a:gd name="connsiteY10" fmla="*/ 657147 h 1114160"/>
            <a:gd name="connsiteX11" fmla="*/ 1537553 w 2651139"/>
            <a:gd name="connsiteY11" fmla="*/ 594754 h 1114160"/>
            <a:gd name="connsiteX12" fmla="*/ 1004153 w 2651139"/>
            <a:gd name="connsiteY12" fmla="*/ 607278 h 1114160"/>
            <a:gd name="connsiteX13" fmla="*/ 630773 w 2651139"/>
            <a:gd name="connsiteY13" fmla="*/ 591609 h 1114160"/>
            <a:gd name="connsiteX14" fmla="*/ 325973 w 2651139"/>
            <a:gd name="connsiteY14" fmla="*/ 842580 h 1114160"/>
            <a:gd name="connsiteX15" fmla="*/ 28793 w 2651139"/>
            <a:gd name="connsiteY15" fmla="*/ 1111625 h 1114160"/>
            <a:gd name="connsiteX16" fmla="*/ 28793 w 2651139"/>
            <a:gd name="connsiteY16" fmla="*/ 674940 h 1114160"/>
            <a:gd name="connsiteX17" fmla="*/ 181193 w 2651139"/>
            <a:gd name="connsiteY17" fmla="*/ 52658 h 1114160"/>
            <a:gd name="connsiteX0" fmla="*/ 181193 w 2658257"/>
            <a:gd name="connsiteY0" fmla="*/ 52658 h 1114160"/>
            <a:gd name="connsiteX1" fmla="*/ 546953 w 2658257"/>
            <a:gd name="connsiteY1" fmla="*/ 43939 h 1114160"/>
            <a:gd name="connsiteX2" fmla="*/ 958433 w 2658257"/>
            <a:gd name="connsiteY2" fmla="*/ 136417 h 1114160"/>
            <a:gd name="connsiteX3" fmla="*/ 1377533 w 2658257"/>
            <a:gd name="connsiteY3" fmla="*/ 226387 h 1114160"/>
            <a:gd name="connsiteX4" fmla="*/ 1781392 w 2658257"/>
            <a:gd name="connsiteY4" fmla="*/ 309098 h 1114160"/>
            <a:gd name="connsiteX5" fmla="*/ 2002372 w 2658257"/>
            <a:gd name="connsiteY5" fmla="*/ 364744 h 1114160"/>
            <a:gd name="connsiteX6" fmla="*/ 2269072 w 2658257"/>
            <a:gd name="connsiteY6" fmla="*/ 412245 h 1114160"/>
            <a:gd name="connsiteX7" fmla="*/ 2619593 w 2658257"/>
            <a:gd name="connsiteY7" fmla="*/ 479791 h 1114160"/>
            <a:gd name="connsiteX8" fmla="*/ 2634833 w 2658257"/>
            <a:gd name="connsiteY8" fmla="*/ 666770 h 1114160"/>
            <a:gd name="connsiteX9" fmla="*/ 2490053 w 2658257"/>
            <a:gd name="connsiteY9" fmla="*/ 653241 h 1114160"/>
            <a:gd name="connsiteX10" fmla="*/ 2109053 w 2658257"/>
            <a:gd name="connsiteY10" fmla="*/ 657147 h 1114160"/>
            <a:gd name="connsiteX11" fmla="*/ 1537553 w 2658257"/>
            <a:gd name="connsiteY11" fmla="*/ 594754 h 1114160"/>
            <a:gd name="connsiteX12" fmla="*/ 1004153 w 2658257"/>
            <a:gd name="connsiteY12" fmla="*/ 607278 h 1114160"/>
            <a:gd name="connsiteX13" fmla="*/ 630773 w 2658257"/>
            <a:gd name="connsiteY13" fmla="*/ 591609 h 1114160"/>
            <a:gd name="connsiteX14" fmla="*/ 325973 w 2658257"/>
            <a:gd name="connsiteY14" fmla="*/ 842580 h 1114160"/>
            <a:gd name="connsiteX15" fmla="*/ 28793 w 2658257"/>
            <a:gd name="connsiteY15" fmla="*/ 1111625 h 1114160"/>
            <a:gd name="connsiteX16" fmla="*/ 28793 w 2658257"/>
            <a:gd name="connsiteY16" fmla="*/ 674940 h 1114160"/>
            <a:gd name="connsiteX17" fmla="*/ 181193 w 2658257"/>
            <a:gd name="connsiteY17" fmla="*/ 52658 h 1114160"/>
            <a:gd name="connsiteX0" fmla="*/ 181193 w 2658257"/>
            <a:gd name="connsiteY0" fmla="*/ 52658 h 1114160"/>
            <a:gd name="connsiteX1" fmla="*/ 546953 w 2658257"/>
            <a:gd name="connsiteY1" fmla="*/ 43939 h 1114160"/>
            <a:gd name="connsiteX2" fmla="*/ 958433 w 2658257"/>
            <a:gd name="connsiteY2" fmla="*/ 136417 h 1114160"/>
            <a:gd name="connsiteX3" fmla="*/ 1377533 w 2658257"/>
            <a:gd name="connsiteY3" fmla="*/ 226387 h 1114160"/>
            <a:gd name="connsiteX4" fmla="*/ 1781392 w 2658257"/>
            <a:gd name="connsiteY4" fmla="*/ 309098 h 1114160"/>
            <a:gd name="connsiteX5" fmla="*/ 2009992 w 2658257"/>
            <a:gd name="connsiteY5" fmla="*/ 249083 h 1114160"/>
            <a:gd name="connsiteX6" fmla="*/ 2269072 w 2658257"/>
            <a:gd name="connsiteY6" fmla="*/ 412245 h 1114160"/>
            <a:gd name="connsiteX7" fmla="*/ 2619593 w 2658257"/>
            <a:gd name="connsiteY7" fmla="*/ 479791 h 1114160"/>
            <a:gd name="connsiteX8" fmla="*/ 2634833 w 2658257"/>
            <a:gd name="connsiteY8" fmla="*/ 666770 h 1114160"/>
            <a:gd name="connsiteX9" fmla="*/ 2490053 w 2658257"/>
            <a:gd name="connsiteY9" fmla="*/ 653241 h 1114160"/>
            <a:gd name="connsiteX10" fmla="*/ 2109053 w 2658257"/>
            <a:gd name="connsiteY10" fmla="*/ 657147 h 1114160"/>
            <a:gd name="connsiteX11" fmla="*/ 1537553 w 2658257"/>
            <a:gd name="connsiteY11" fmla="*/ 594754 h 1114160"/>
            <a:gd name="connsiteX12" fmla="*/ 1004153 w 2658257"/>
            <a:gd name="connsiteY12" fmla="*/ 607278 h 1114160"/>
            <a:gd name="connsiteX13" fmla="*/ 630773 w 2658257"/>
            <a:gd name="connsiteY13" fmla="*/ 591609 h 1114160"/>
            <a:gd name="connsiteX14" fmla="*/ 325973 w 2658257"/>
            <a:gd name="connsiteY14" fmla="*/ 842580 h 1114160"/>
            <a:gd name="connsiteX15" fmla="*/ 28793 w 2658257"/>
            <a:gd name="connsiteY15" fmla="*/ 1111625 h 1114160"/>
            <a:gd name="connsiteX16" fmla="*/ 28793 w 2658257"/>
            <a:gd name="connsiteY16" fmla="*/ 674940 h 1114160"/>
            <a:gd name="connsiteX17" fmla="*/ 181193 w 2658257"/>
            <a:gd name="connsiteY17" fmla="*/ 52658 h 1114160"/>
            <a:gd name="connsiteX0" fmla="*/ 181193 w 2658257"/>
            <a:gd name="connsiteY0" fmla="*/ 52658 h 1114160"/>
            <a:gd name="connsiteX1" fmla="*/ 546953 w 2658257"/>
            <a:gd name="connsiteY1" fmla="*/ 43939 h 1114160"/>
            <a:gd name="connsiteX2" fmla="*/ 958433 w 2658257"/>
            <a:gd name="connsiteY2" fmla="*/ 136417 h 1114160"/>
            <a:gd name="connsiteX3" fmla="*/ 1377533 w 2658257"/>
            <a:gd name="connsiteY3" fmla="*/ 226387 h 1114160"/>
            <a:gd name="connsiteX4" fmla="*/ 1781392 w 2658257"/>
            <a:gd name="connsiteY4" fmla="*/ 224280 h 1114160"/>
            <a:gd name="connsiteX5" fmla="*/ 2009992 w 2658257"/>
            <a:gd name="connsiteY5" fmla="*/ 249083 h 1114160"/>
            <a:gd name="connsiteX6" fmla="*/ 2269072 w 2658257"/>
            <a:gd name="connsiteY6" fmla="*/ 412245 h 1114160"/>
            <a:gd name="connsiteX7" fmla="*/ 2619593 w 2658257"/>
            <a:gd name="connsiteY7" fmla="*/ 479791 h 1114160"/>
            <a:gd name="connsiteX8" fmla="*/ 2634833 w 2658257"/>
            <a:gd name="connsiteY8" fmla="*/ 666770 h 1114160"/>
            <a:gd name="connsiteX9" fmla="*/ 2490053 w 2658257"/>
            <a:gd name="connsiteY9" fmla="*/ 653241 h 1114160"/>
            <a:gd name="connsiteX10" fmla="*/ 2109053 w 2658257"/>
            <a:gd name="connsiteY10" fmla="*/ 657147 h 1114160"/>
            <a:gd name="connsiteX11" fmla="*/ 1537553 w 2658257"/>
            <a:gd name="connsiteY11" fmla="*/ 594754 h 1114160"/>
            <a:gd name="connsiteX12" fmla="*/ 1004153 w 2658257"/>
            <a:gd name="connsiteY12" fmla="*/ 607278 h 1114160"/>
            <a:gd name="connsiteX13" fmla="*/ 630773 w 2658257"/>
            <a:gd name="connsiteY13" fmla="*/ 591609 h 1114160"/>
            <a:gd name="connsiteX14" fmla="*/ 325973 w 2658257"/>
            <a:gd name="connsiteY14" fmla="*/ 842580 h 1114160"/>
            <a:gd name="connsiteX15" fmla="*/ 28793 w 2658257"/>
            <a:gd name="connsiteY15" fmla="*/ 1111625 h 1114160"/>
            <a:gd name="connsiteX16" fmla="*/ 28793 w 2658257"/>
            <a:gd name="connsiteY16" fmla="*/ 674940 h 1114160"/>
            <a:gd name="connsiteX17" fmla="*/ 181193 w 2658257"/>
            <a:gd name="connsiteY17" fmla="*/ 52658 h 1114160"/>
            <a:gd name="connsiteX0" fmla="*/ 181193 w 2658257"/>
            <a:gd name="connsiteY0" fmla="*/ 52658 h 1114160"/>
            <a:gd name="connsiteX1" fmla="*/ 546953 w 2658257"/>
            <a:gd name="connsiteY1" fmla="*/ 43939 h 1114160"/>
            <a:gd name="connsiteX2" fmla="*/ 958433 w 2658257"/>
            <a:gd name="connsiteY2" fmla="*/ 136417 h 1114160"/>
            <a:gd name="connsiteX3" fmla="*/ 1331813 w 2658257"/>
            <a:gd name="connsiteY3" fmla="*/ 172412 h 1114160"/>
            <a:gd name="connsiteX4" fmla="*/ 1781392 w 2658257"/>
            <a:gd name="connsiteY4" fmla="*/ 224280 h 1114160"/>
            <a:gd name="connsiteX5" fmla="*/ 2009992 w 2658257"/>
            <a:gd name="connsiteY5" fmla="*/ 249083 h 1114160"/>
            <a:gd name="connsiteX6" fmla="*/ 2269072 w 2658257"/>
            <a:gd name="connsiteY6" fmla="*/ 412245 h 1114160"/>
            <a:gd name="connsiteX7" fmla="*/ 2619593 w 2658257"/>
            <a:gd name="connsiteY7" fmla="*/ 479791 h 1114160"/>
            <a:gd name="connsiteX8" fmla="*/ 2634833 w 2658257"/>
            <a:gd name="connsiteY8" fmla="*/ 666770 h 1114160"/>
            <a:gd name="connsiteX9" fmla="*/ 2490053 w 2658257"/>
            <a:gd name="connsiteY9" fmla="*/ 653241 h 1114160"/>
            <a:gd name="connsiteX10" fmla="*/ 2109053 w 2658257"/>
            <a:gd name="connsiteY10" fmla="*/ 657147 h 1114160"/>
            <a:gd name="connsiteX11" fmla="*/ 1537553 w 2658257"/>
            <a:gd name="connsiteY11" fmla="*/ 594754 h 1114160"/>
            <a:gd name="connsiteX12" fmla="*/ 1004153 w 2658257"/>
            <a:gd name="connsiteY12" fmla="*/ 607278 h 1114160"/>
            <a:gd name="connsiteX13" fmla="*/ 630773 w 2658257"/>
            <a:gd name="connsiteY13" fmla="*/ 591609 h 1114160"/>
            <a:gd name="connsiteX14" fmla="*/ 325973 w 2658257"/>
            <a:gd name="connsiteY14" fmla="*/ 842580 h 1114160"/>
            <a:gd name="connsiteX15" fmla="*/ 28793 w 2658257"/>
            <a:gd name="connsiteY15" fmla="*/ 1111625 h 1114160"/>
            <a:gd name="connsiteX16" fmla="*/ 28793 w 2658257"/>
            <a:gd name="connsiteY16" fmla="*/ 674940 h 1114160"/>
            <a:gd name="connsiteX17" fmla="*/ 181193 w 2658257"/>
            <a:gd name="connsiteY17" fmla="*/ 52658 h 1114160"/>
            <a:gd name="connsiteX0" fmla="*/ 181193 w 2655795"/>
            <a:gd name="connsiteY0" fmla="*/ 52658 h 1114160"/>
            <a:gd name="connsiteX1" fmla="*/ 546953 w 2655795"/>
            <a:gd name="connsiteY1" fmla="*/ 43939 h 1114160"/>
            <a:gd name="connsiteX2" fmla="*/ 958433 w 2655795"/>
            <a:gd name="connsiteY2" fmla="*/ 136417 h 1114160"/>
            <a:gd name="connsiteX3" fmla="*/ 1331813 w 2655795"/>
            <a:gd name="connsiteY3" fmla="*/ 172412 h 1114160"/>
            <a:gd name="connsiteX4" fmla="*/ 1781392 w 2655795"/>
            <a:gd name="connsiteY4" fmla="*/ 224280 h 1114160"/>
            <a:gd name="connsiteX5" fmla="*/ 2009992 w 2655795"/>
            <a:gd name="connsiteY5" fmla="*/ 249083 h 1114160"/>
            <a:gd name="connsiteX6" fmla="*/ 2307172 w 2655795"/>
            <a:gd name="connsiteY6" fmla="*/ 335137 h 1114160"/>
            <a:gd name="connsiteX7" fmla="*/ 2619593 w 2655795"/>
            <a:gd name="connsiteY7" fmla="*/ 479791 h 1114160"/>
            <a:gd name="connsiteX8" fmla="*/ 2634833 w 2655795"/>
            <a:gd name="connsiteY8" fmla="*/ 666770 h 1114160"/>
            <a:gd name="connsiteX9" fmla="*/ 2490053 w 2655795"/>
            <a:gd name="connsiteY9" fmla="*/ 653241 h 1114160"/>
            <a:gd name="connsiteX10" fmla="*/ 2109053 w 2655795"/>
            <a:gd name="connsiteY10" fmla="*/ 657147 h 1114160"/>
            <a:gd name="connsiteX11" fmla="*/ 1537553 w 2655795"/>
            <a:gd name="connsiteY11" fmla="*/ 594754 h 1114160"/>
            <a:gd name="connsiteX12" fmla="*/ 1004153 w 2655795"/>
            <a:gd name="connsiteY12" fmla="*/ 607278 h 1114160"/>
            <a:gd name="connsiteX13" fmla="*/ 630773 w 2655795"/>
            <a:gd name="connsiteY13" fmla="*/ 591609 h 1114160"/>
            <a:gd name="connsiteX14" fmla="*/ 325973 w 2655795"/>
            <a:gd name="connsiteY14" fmla="*/ 842580 h 1114160"/>
            <a:gd name="connsiteX15" fmla="*/ 28793 w 2655795"/>
            <a:gd name="connsiteY15" fmla="*/ 1111625 h 1114160"/>
            <a:gd name="connsiteX16" fmla="*/ 28793 w 2655795"/>
            <a:gd name="connsiteY16" fmla="*/ 674940 h 1114160"/>
            <a:gd name="connsiteX17" fmla="*/ 181193 w 2655795"/>
            <a:gd name="connsiteY17" fmla="*/ 52658 h 1114160"/>
            <a:gd name="connsiteX0" fmla="*/ 181193 w 2648068"/>
            <a:gd name="connsiteY0" fmla="*/ 52658 h 1114160"/>
            <a:gd name="connsiteX1" fmla="*/ 546953 w 2648068"/>
            <a:gd name="connsiteY1" fmla="*/ 43939 h 1114160"/>
            <a:gd name="connsiteX2" fmla="*/ 958433 w 2648068"/>
            <a:gd name="connsiteY2" fmla="*/ 136417 h 1114160"/>
            <a:gd name="connsiteX3" fmla="*/ 1331813 w 2648068"/>
            <a:gd name="connsiteY3" fmla="*/ 172412 h 1114160"/>
            <a:gd name="connsiteX4" fmla="*/ 1781392 w 2648068"/>
            <a:gd name="connsiteY4" fmla="*/ 224280 h 1114160"/>
            <a:gd name="connsiteX5" fmla="*/ 2009992 w 2648068"/>
            <a:gd name="connsiteY5" fmla="*/ 249083 h 1114160"/>
            <a:gd name="connsiteX6" fmla="*/ 2307172 w 2648068"/>
            <a:gd name="connsiteY6" fmla="*/ 335137 h 1114160"/>
            <a:gd name="connsiteX7" fmla="*/ 2604353 w 2648068"/>
            <a:gd name="connsiteY7" fmla="*/ 387262 h 1114160"/>
            <a:gd name="connsiteX8" fmla="*/ 2634833 w 2648068"/>
            <a:gd name="connsiteY8" fmla="*/ 666770 h 1114160"/>
            <a:gd name="connsiteX9" fmla="*/ 2490053 w 2648068"/>
            <a:gd name="connsiteY9" fmla="*/ 653241 h 1114160"/>
            <a:gd name="connsiteX10" fmla="*/ 2109053 w 2648068"/>
            <a:gd name="connsiteY10" fmla="*/ 657147 h 1114160"/>
            <a:gd name="connsiteX11" fmla="*/ 1537553 w 2648068"/>
            <a:gd name="connsiteY11" fmla="*/ 594754 h 1114160"/>
            <a:gd name="connsiteX12" fmla="*/ 1004153 w 2648068"/>
            <a:gd name="connsiteY12" fmla="*/ 607278 h 1114160"/>
            <a:gd name="connsiteX13" fmla="*/ 630773 w 2648068"/>
            <a:gd name="connsiteY13" fmla="*/ 591609 h 1114160"/>
            <a:gd name="connsiteX14" fmla="*/ 325973 w 2648068"/>
            <a:gd name="connsiteY14" fmla="*/ 842580 h 1114160"/>
            <a:gd name="connsiteX15" fmla="*/ 28793 w 2648068"/>
            <a:gd name="connsiteY15" fmla="*/ 1111625 h 1114160"/>
            <a:gd name="connsiteX16" fmla="*/ 28793 w 2648068"/>
            <a:gd name="connsiteY16" fmla="*/ 674940 h 1114160"/>
            <a:gd name="connsiteX17" fmla="*/ 181193 w 2648068"/>
            <a:gd name="connsiteY17" fmla="*/ 52658 h 1114160"/>
            <a:gd name="connsiteX0" fmla="*/ 181193 w 2656337"/>
            <a:gd name="connsiteY0" fmla="*/ 52658 h 1114160"/>
            <a:gd name="connsiteX1" fmla="*/ 546953 w 2656337"/>
            <a:gd name="connsiteY1" fmla="*/ 43939 h 1114160"/>
            <a:gd name="connsiteX2" fmla="*/ 958433 w 2656337"/>
            <a:gd name="connsiteY2" fmla="*/ 136417 h 1114160"/>
            <a:gd name="connsiteX3" fmla="*/ 1331813 w 2656337"/>
            <a:gd name="connsiteY3" fmla="*/ 172412 h 1114160"/>
            <a:gd name="connsiteX4" fmla="*/ 1781392 w 2656337"/>
            <a:gd name="connsiteY4" fmla="*/ 224280 h 1114160"/>
            <a:gd name="connsiteX5" fmla="*/ 2009992 w 2656337"/>
            <a:gd name="connsiteY5" fmla="*/ 249083 h 1114160"/>
            <a:gd name="connsiteX6" fmla="*/ 2307172 w 2656337"/>
            <a:gd name="connsiteY6" fmla="*/ 335137 h 1114160"/>
            <a:gd name="connsiteX7" fmla="*/ 2604353 w 2656337"/>
            <a:gd name="connsiteY7" fmla="*/ 387262 h 1114160"/>
            <a:gd name="connsiteX8" fmla="*/ 2634833 w 2656337"/>
            <a:gd name="connsiteY8" fmla="*/ 666770 h 1114160"/>
            <a:gd name="connsiteX9" fmla="*/ 2375753 w 2656337"/>
            <a:gd name="connsiteY9" fmla="*/ 691795 h 1114160"/>
            <a:gd name="connsiteX10" fmla="*/ 2109053 w 2656337"/>
            <a:gd name="connsiteY10" fmla="*/ 657147 h 1114160"/>
            <a:gd name="connsiteX11" fmla="*/ 1537553 w 2656337"/>
            <a:gd name="connsiteY11" fmla="*/ 594754 h 1114160"/>
            <a:gd name="connsiteX12" fmla="*/ 1004153 w 2656337"/>
            <a:gd name="connsiteY12" fmla="*/ 607278 h 1114160"/>
            <a:gd name="connsiteX13" fmla="*/ 630773 w 2656337"/>
            <a:gd name="connsiteY13" fmla="*/ 591609 h 1114160"/>
            <a:gd name="connsiteX14" fmla="*/ 325973 w 2656337"/>
            <a:gd name="connsiteY14" fmla="*/ 842580 h 1114160"/>
            <a:gd name="connsiteX15" fmla="*/ 28793 w 2656337"/>
            <a:gd name="connsiteY15" fmla="*/ 1111625 h 1114160"/>
            <a:gd name="connsiteX16" fmla="*/ 28793 w 2656337"/>
            <a:gd name="connsiteY16" fmla="*/ 674940 h 1114160"/>
            <a:gd name="connsiteX17" fmla="*/ 181193 w 2656337"/>
            <a:gd name="connsiteY17" fmla="*/ 52658 h 1114160"/>
            <a:gd name="connsiteX0" fmla="*/ 181193 w 2656337"/>
            <a:gd name="connsiteY0" fmla="*/ 52658 h 1114160"/>
            <a:gd name="connsiteX1" fmla="*/ 546953 w 2656337"/>
            <a:gd name="connsiteY1" fmla="*/ 43939 h 1114160"/>
            <a:gd name="connsiteX2" fmla="*/ 958433 w 2656337"/>
            <a:gd name="connsiteY2" fmla="*/ 136417 h 1114160"/>
            <a:gd name="connsiteX3" fmla="*/ 1331813 w 2656337"/>
            <a:gd name="connsiteY3" fmla="*/ 172412 h 1114160"/>
            <a:gd name="connsiteX4" fmla="*/ 1781392 w 2656337"/>
            <a:gd name="connsiteY4" fmla="*/ 224280 h 1114160"/>
            <a:gd name="connsiteX5" fmla="*/ 2009992 w 2656337"/>
            <a:gd name="connsiteY5" fmla="*/ 249083 h 1114160"/>
            <a:gd name="connsiteX6" fmla="*/ 2307172 w 2656337"/>
            <a:gd name="connsiteY6" fmla="*/ 335137 h 1114160"/>
            <a:gd name="connsiteX7" fmla="*/ 2604353 w 2656337"/>
            <a:gd name="connsiteY7" fmla="*/ 387262 h 1114160"/>
            <a:gd name="connsiteX8" fmla="*/ 2634833 w 2656337"/>
            <a:gd name="connsiteY8" fmla="*/ 666770 h 1114160"/>
            <a:gd name="connsiteX9" fmla="*/ 2375753 w 2656337"/>
            <a:gd name="connsiteY9" fmla="*/ 691795 h 1114160"/>
            <a:gd name="connsiteX10" fmla="*/ 2017613 w 2656337"/>
            <a:gd name="connsiteY10" fmla="*/ 680279 h 1114160"/>
            <a:gd name="connsiteX11" fmla="*/ 1537553 w 2656337"/>
            <a:gd name="connsiteY11" fmla="*/ 594754 h 1114160"/>
            <a:gd name="connsiteX12" fmla="*/ 1004153 w 2656337"/>
            <a:gd name="connsiteY12" fmla="*/ 607278 h 1114160"/>
            <a:gd name="connsiteX13" fmla="*/ 630773 w 2656337"/>
            <a:gd name="connsiteY13" fmla="*/ 591609 h 1114160"/>
            <a:gd name="connsiteX14" fmla="*/ 325973 w 2656337"/>
            <a:gd name="connsiteY14" fmla="*/ 842580 h 1114160"/>
            <a:gd name="connsiteX15" fmla="*/ 28793 w 2656337"/>
            <a:gd name="connsiteY15" fmla="*/ 1111625 h 1114160"/>
            <a:gd name="connsiteX16" fmla="*/ 28793 w 2656337"/>
            <a:gd name="connsiteY16" fmla="*/ 674940 h 1114160"/>
            <a:gd name="connsiteX17" fmla="*/ 181193 w 2656337"/>
            <a:gd name="connsiteY17" fmla="*/ 52658 h 1114160"/>
            <a:gd name="connsiteX0" fmla="*/ 181193 w 2656337"/>
            <a:gd name="connsiteY0" fmla="*/ 52658 h 1114120"/>
            <a:gd name="connsiteX1" fmla="*/ 546953 w 2656337"/>
            <a:gd name="connsiteY1" fmla="*/ 43939 h 1114120"/>
            <a:gd name="connsiteX2" fmla="*/ 958433 w 2656337"/>
            <a:gd name="connsiteY2" fmla="*/ 136417 h 1114120"/>
            <a:gd name="connsiteX3" fmla="*/ 1331813 w 2656337"/>
            <a:gd name="connsiteY3" fmla="*/ 172412 h 1114120"/>
            <a:gd name="connsiteX4" fmla="*/ 1781392 w 2656337"/>
            <a:gd name="connsiteY4" fmla="*/ 224280 h 1114120"/>
            <a:gd name="connsiteX5" fmla="*/ 2009992 w 2656337"/>
            <a:gd name="connsiteY5" fmla="*/ 249083 h 1114120"/>
            <a:gd name="connsiteX6" fmla="*/ 2307172 w 2656337"/>
            <a:gd name="connsiteY6" fmla="*/ 335137 h 1114120"/>
            <a:gd name="connsiteX7" fmla="*/ 2604353 w 2656337"/>
            <a:gd name="connsiteY7" fmla="*/ 387262 h 1114120"/>
            <a:gd name="connsiteX8" fmla="*/ 2634833 w 2656337"/>
            <a:gd name="connsiteY8" fmla="*/ 666770 h 1114120"/>
            <a:gd name="connsiteX9" fmla="*/ 2375753 w 2656337"/>
            <a:gd name="connsiteY9" fmla="*/ 691795 h 1114120"/>
            <a:gd name="connsiteX10" fmla="*/ 2017613 w 2656337"/>
            <a:gd name="connsiteY10" fmla="*/ 680279 h 1114120"/>
            <a:gd name="connsiteX11" fmla="*/ 1537553 w 2656337"/>
            <a:gd name="connsiteY11" fmla="*/ 594754 h 1114120"/>
            <a:gd name="connsiteX12" fmla="*/ 1004153 w 2656337"/>
            <a:gd name="connsiteY12" fmla="*/ 607278 h 1114120"/>
            <a:gd name="connsiteX13" fmla="*/ 661253 w 2656337"/>
            <a:gd name="connsiteY13" fmla="*/ 614741 h 1114120"/>
            <a:gd name="connsiteX14" fmla="*/ 325973 w 2656337"/>
            <a:gd name="connsiteY14" fmla="*/ 842580 h 1114120"/>
            <a:gd name="connsiteX15" fmla="*/ 28793 w 2656337"/>
            <a:gd name="connsiteY15" fmla="*/ 1111625 h 1114120"/>
            <a:gd name="connsiteX16" fmla="*/ 28793 w 2656337"/>
            <a:gd name="connsiteY16" fmla="*/ 674940 h 1114120"/>
            <a:gd name="connsiteX17" fmla="*/ 181193 w 2656337"/>
            <a:gd name="connsiteY17" fmla="*/ 52658 h 11141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</a:cxnLst>
          <a:rect l="l" t="t" r="r" b="b"/>
          <a:pathLst>
            <a:path w="2656337" h="1114120">
              <a:moveTo>
                <a:pt x="181193" y="52658"/>
              </a:moveTo>
              <a:cubicBezTo>
                <a:pt x="267553" y="-52509"/>
                <a:pt x="417413" y="29979"/>
                <a:pt x="546953" y="43939"/>
              </a:cubicBezTo>
              <a:cubicBezTo>
                <a:pt x="676493" y="57899"/>
                <a:pt x="820003" y="106009"/>
                <a:pt x="958433" y="136417"/>
              </a:cubicBezTo>
              <a:lnTo>
                <a:pt x="1331813" y="172412"/>
              </a:lnTo>
              <a:lnTo>
                <a:pt x="1781392" y="224280"/>
              </a:lnTo>
              <a:cubicBezTo>
                <a:pt x="1885532" y="247339"/>
                <a:pt x="1922362" y="230607"/>
                <a:pt x="2009992" y="249083"/>
              </a:cubicBezTo>
              <a:cubicBezTo>
                <a:pt x="2097622" y="267559"/>
                <a:pt x="2208112" y="312107"/>
                <a:pt x="2307172" y="335137"/>
              </a:cubicBezTo>
              <a:cubicBezTo>
                <a:pt x="2406232" y="358167"/>
                <a:pt x="2549743" y="331990"/>
                <a:pt x="2604353" y="387262"/>
              </a:cubicBezTo>
              <a:cubicBezTo>
                <a:pt x="2658963" y="442534"/>
                <a:pt x="2672933" y="616015"/>
                <a:pt x="2634833" y="666770"/>
              </a:cubicBezTo>
              <a:cubicBezTo>
                <a:pt x="2596733" y="717526"/>
                <a:pt x="2478623" y="689543"/>
                <a:pt x="2375753" y="691795"/>
              </a:cubicBezTo>
              <a:cubicBezTo>
                <a:pt x="2272883" y="694047"/>
                <a:pt x="2157313" y="696452"/>
                <a:pt x="2017613" y="680279"/>
              </a:cubicBezTo>
              <a:cubicBezTo>
                <a:pt x="1877913" y="664106"/>
                <a:pt x="1706463" y="606921"/>
                <a:pt x="1537553" y="594754"/>
              </a:cubicBezTo>
              <a:cubicBezTo>
                <a:pt x="1368643" y="582587"/>
                <a:pt x="1150203" y="603947"/>
                <a:pt x="1004153" y="607278"/>
              </a:cubicBezTo>
              <a:cubicBezTo>
                <a:pt x="858103" y="610609"/>
                <a:pt x="774283" y="575524"/>
                <a:pt x="661253" y="614741"/>
              </a:cubicBezTo>
              <a:cubicBezTo>
                <a:pt x="548223" y="653958"/>
                <a:pt x="431383" y="759766"/>
                <a:pt x="325973" y="842580"/>
              </a:cubicBezTo>
              <a:cubicBezTo>
                <a:pt x="220563" y="925394"/>
                <a:pt x="78323" y="1139565"/>
                <a:pt x="28793" y="1111625"/>
              </a:cubicBezTo>
              <a:cubicBezTo>
                <a:pt x="-20737" y="1083685"/>
                <a:pt x="3393" y="851435"/>
                <a:pt x="28793" y="674940"/>
              </a:cubicBezTo>
              <a:cubicBezTo>
                <a:pt x="54193" y="498445"/>
                <a:pt x="94833" y="157825"/>
                <a:pt x="181193" y="52658"/>
              </a:cubicBezTo>
              <a:close/>
            </a:path>
          </a:pathLst>
        </a:custGeom>
        <a:solidFill xmlns:a="http://schemas.openxmlformats.org/drawingml/2006/main">
          <a:srgbClr val="FFFF00">
            <a:alpha val="18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0.8369</cdr:x>
      <cdr:y>0.90363</cdr:y>
    </cdr:from>
    <cdr:to>
      <cdr:x>0.91837</cdr:x>
      <cdr:y>0.9854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B505B56-B79C-4863-BE1D-CC5FD9CA7917}"/>
            </a:ext>
          </a:extLst>
        </cdr:cNvPr>
        <cdr:cNvSpPr txBox="1"/>
      </cdr:nvSpPr>
      <cdr:spPr>
        <a:xfrm xmlns:a="http://schemas.openxmlformats.org/drawingml/2006/main">
          <a:off x="3749782" y="3773322"/>
          <a:ext cx="365017" cy="341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/>
            <a:t>超</a:t>
          </a:r>
        </a:p>
      </cdr:txBody>
    </cdr:sp>
  </cdr:relSizeAnchor>
  <cdr:relSizeAnchor xmlns:cdr="http://schemas.openxmlformats.org/drawingml/2006/chartDrawing">
    <cdr:from>
      <cdr:x>0.66743</cdr:x>
      <cdr:y>0.42973</cdr:y>
    </cdr:from>
    <cdr:to>
      <cdr:x>0.86393</cdr:x>
      <cdr:y>0.488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13E264E2-23C4-46D2-9E58-BB2C919ACC67}"/>
            </a:ext>
          </a:extLst>
        </cdr:cNvPr>
        <cdr:cNvSpPr txBox="1"/>
      </cdr:nvSpPr>
      <cdr:spPr>
        <a:xfrm xmlns:a="http://schemas.openxmlformats.org/drawingml/2006/main" rot="19468135">
          <a:off x="2990475" y="1810821"/>
          <a:ext cx="880430" cy="245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 b="1">
              <a:solidFill>
                <a:srgbClr val="FF99FF"/>
              </a:solidFill>
            </a:rPr>
            <a:t>真の致死率</a:t>
          </a:r>
        </a:p>
      </cdr:txBody>
    </cdr:sp>
  </cdr:relSizeAnchor>
  <cdr:relSizeAnchor xmlns:cdr="http://schemas.openxmlformats.org/drawingml/2006/chartDrawing">
    <cdr:from>
      <cdr:x>0.35053</cdr:x>
      <cdr:y>0.34286</cdr:y>
    </cdr:from>
    <cdr:to>
      <cdr:x>0.60295</cdr:x>
      <cdr:y>0.42271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A324C19-006A-4F0D-9E35-A651F652021E}"/>
            </a:ext>
          </a:extLst>
        </cdr:cNvPr>
        <cdr:cNvSpPr txBox="1"/>
      </cdr:nvSpPr>
      <cdr:spPr>
        <a:xfrm xmlns:a="http://schemas.openxmlformats.org/drawingml/2006/main" rot="321300">
          <a:off x="1570576" y="1444758"/>
          <a:ext cx="1130983" cy="336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solidFill>
                <a:srgbClr val="FFC000"/>
              </a:solidFill>
            </a:rPr>
            <a:t>真の感染者数</a:t>
          </a:r>
        </a:p>
      </cdr:txBody>
    </cdr:sp>
  </cdr:relSizeAnchor>
  <cdr:relSizeAnchor xmlns:cdr="http://schemas.openxmlformats.org/drawingml/2006/chartDrawing">
    <cdr:from>
      <cdr:x>0.23639</cdr:x>
      <cdr:y>0.18434</cdr:y>
    </cdr:from>
    <cdr:to>
      <cdr:x>0.84524</cdr:x>
      <cdr:y>0.18434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E95F65D4-5AC7-406E-9FA5-B2DE35D2BB3B}"/>
            </a:ext>
          </a:extLst>
        </cdr:cNvPr>
        <cdr:cNvCxnSpPr/>
      </cdr:nvCxnSpPr>
      <cdr:spPr>
        <a:xfrm xmlns:a="http://schemas.openxmlformats.org/drawingml/2006/main">
          <a:off x="1059180" y="769757"/>
          <a:ext cx="272796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F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0.23033</cdr:x>
      <cdr:y>0.17996</cdr:y>
    </cdr:from>
    <cdr:to>
      <cdr:x>0.61905</cdr:x>
      <cdr:y>0.23358</cdr:y>
    </cdr:to>
    <cdr:sp macro="" textlink="">
      <cdr:nvSpPr>
        <cdr:cNvPr id="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4DEFB2-4A8A-4D2F-BF97-671BE531254E}"/>
            </a:ext>
          </a:extLst>
        </cdr:cNvPr>
        <cdr:cNvSpPr txBox="1"/>
      </cdr:nvSpPr>
      <cdr:spPr>
        <a:xfrm xmlns:a="http://schemas.openxmlformats.org/drawingml/2006/main">
          <a:off x="1032020" y="751467"/>
          <a:ext cx="1741660" cy="223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>
              <a:solidFill>
                <a:srgbClr val="00B0F0"/>
              </a:solidFill>
            </a:rPr>
            <a:t>集団免疫の限界線（～</a:t>
          </a:r>
          <a:r>
            <a:rPr lang="en-US" altLang="ja-JP" sz="1000" b="1">
              <a:solidFill>
                <a:srgbClr val="00B0F0"/>
              </a:solidFill>
            </a:rPr>
            <a:t>25%</a:t>
          </a:r>
          <a:r>
            <a:rPr lang="ja-JP" altLang="en-US" sz="1000" b="1">
              <a:solidFill>
                <a:srgbClr val="00B0F0"/>
              </a:solidFill>
            </a:rPr>
            <a:t>）</a:t>
          </a:r>
        </a:p>
      </cdr:txBody>
    </cdr:sp>
  </cdr:relSizeAnchor>
  <cdr:relSizeAnchor xmlns:cdr="http://schemas.openxmlformats.org/drawingml/2006/chartDrawing">
    <cdr:from>
      <cdr:x>0.43082</cdr:x>
      <cdr:y>0.78793</cdr:y>
    </cdr:from>
    <cdr:to>
      <cdr:x>0.63265</cdr:x>
      <cdr:y>0.84489</cdr:y>
    </cdr:to>
    <cdr:sp macro="" textlink="">
      <cdr:nvSpPr>
        <cdr:cNvPr id="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4FDD4F2-13F5-4350-A0C6-30CF2FF5C51F}"/>
            </a:ext>
          </a:extLst>
        </cdr:cNvPr>
        <cdr:cNvSpPr txBox="1"/>
      </cdr:nvSpPr>
      <cdr:spPr>
        <a:xfrm xmlns:a="http://schemas.openxmlformats.org/drawingml/2006/main" rot="20090200">
          <a:off x="1930334" y="3290205"/>
          <a:ext cx="904312" cy="237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 b="1">
              <a:solidFill>
                <a:schemeClr val="bg1">
                  <a:lumMod val="50000"/>
                </a:schemeClr>
              </a:solidFill>
            </a:rPr>
            <a:t>公表死者数</a:t>
          </a:r>
        </a:p>
      </cdr:txBody>
    </cdr:sp>
  </cdr:relSizeAnchor>
  <cdr:relSizeAnchor xmlns:cdr="http://schemas.openxmlformats.org/drawingml/2006/chartDrawing">
    <cdr:from>
      <cdr:x>0.34603</cdr:x>
      <cdr:y>0.51448</cdr:y>
    </cdr:from>
    <cdr:to>
      <cdr:x>0.56651</cdr:x>
      <cdr:y>0.58756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BBD880-2EDE-4F2B-91E6-C1EC9FB66090}"/>
            </a:ext>
          </a:extLst>
        </cdr:cNvPr>
        <cdr:cNvSpPr txBox="1"/>
      </cdr:nvSpPr>
      <cdr:spPr>
        <a:xfrm xmlns:a="http://schemas.openxmlformats.org/drawingml/2006/main" rot="263998">
          <a:off x="1550398" y="2148343"/>
          <a:ext cx="987874" cy="305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0">
              <a:solidFill>
                <a:srgbClr val="FF9933"/>
              </a:solidFill>
            </a:rPr>
            <a:t>公表感染者数</a:t>
          </a:r>
        </a:p>
      </cdr:txBody>
    </cdr:sp>
  </cdr:relSizeAnchor>
  <cdr:relSizeAnchor xmlns:cdr="http://schemas.openxmlformats.org/drawingml/2006/chartDrawing">
    <cdr:from>
      <cdr:x>0.2185</cdr:x>
      <cdr:y>0.07354</cdr:y>
    </cdr:from>
    <cdr:to>
      <cdr:x>0.46882</cdr:x>
      <cdr:y>0.11959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98BDC09-75A4-4C38-A9A7-3F937D3BDA97}"/>
            </a:ext>
          </a:extLst>
        </cdr:cNvPr>
        <cdr:cNvSpPr txBox="1"/>
      </cdr:nvSpPr>
      <cdr:spPr>
        <a:xfrm xmlns:a="http://schemas.openxmlformats.org/drawingml/2006/main">
          <a:off x="978981" y="307065"/>
          <a:ext cx="1121574" cy="192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 b="1">
              <a:solidFill>
                <a:srgbClr val="00B050"/>
              </a:solidFill>
            </a:rPr>
            <a:t>日本の人口構成</a:t>
          </a:r>
        </a:p>
      </cdr:txBody>
    </cdr:sp>
  </cdr:relSizeAnchor>
  <cdr:relSizeAnchor xmlns:cdr="http://schemas.openxmlformats.org/drawingml/2006/chartDrawing">
    <cdr:from>
      <cdr:x>0.23299</cdr:x>
      <cdr:y>0.4708</cdr:y>
    </cdr:from>
    <cdr:to>
      <cdr:x>0.82993</cdr:x>
      <cdr:y>0.79201</cdr:y>
    </cdr:to>
    <cdr:cxnSp macro="">
      <cdr:nvCxnSpPr>
        <cdr:cNvPr id="24" name="直線コネクタ 23">
          <a:extLst xmlns:a="http://schemas.openxmlformats.org/drawingml/2006/main">
            <a:ext uri="{FF2B5EF4-FFF2-40B4-BE49-F238E27FC236}">
              <a16:creationId xmlns:a16="http://schemas.microsoft.com/office/drawing/2014/main" id="{27F30CCF-BB51-4D9C-983D-A0A6F7262FA3}"/>
            </a:ext>
          </a:extLst>
        </cdr:cNvPr>
        <cdr:cNvCxnSpPr/>
      </cdr:nvCxnSpPr>
      <cdr:spPr>
        <a:xfrm xmlns:a="http://schemas.openxmlformats.org/drawingml/2006/main" flipH="1">
          <a:off x="1043940" y="1965960"/>
          <a:ext cx="2674620" cy="134127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00F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0.48108</cdr:x>
      <cdr:y>0.58099</cdr:y>
    </cdr:from>
    <cdr:to>
      <cdr:x>0.75058</cdr:x>
      <cdr:y>0.62806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2C146D-70C8-4FF4-B81A-264E5052DC66}"/>
            </a:ext>
          </a:extLst>
        </cdr:cNvPr>
        <cdr:cNvSpPr txBox="1"/>
      </cdr:nvSpPr>
      <cdr:spPr>
        <a:xfrm xmlns:a="http://schemas.openxmlformats.org/drawingml/2006/main" rot="20043271">
          <a:off x="2155524" y="2457062"/>
          <a:ext cx="1207511" cy="19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 b="0">
              <a:solidFill>
                <a:schemeClr val="accent5"/>
              </a:solidFill>
            </a:rPr>
            <a:t>インフルエンザの致死率</a:t>
          </a:r>
        </a:p>
      </cdr:txBody>
    </cdr:sp>
  </cdr:relSizeAnchor>
  <cdr:relSizeAnchor xmlns:cdr="http://schemas.openxmlformats.org/drawingml/2006/chartDrawing">
    <cdr:from>
      <cdr:x>0.62269</cdr:x>
      <cdr:y>0.2944</cdr:y>
    </cdr:from>
    <cdr:to>
      <cdr:x>0.83185</cdr:x>
      <cdr:y>0.36406</cdr:y>
    </cdr:to>
    <cdr:sp macro="" textlink="">
      <cdr:nvSpPr>
        <cdr:cNvPr id="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F6740E-ED59-4F00-91D4-4C9B06362517}"/>
            </a:ext>
          </a:extLst>
        </cdr:cNvPr>
        <cdr:cNvSpPr txBox="1"/>
      </cdr:nvSpPr>
      <cdr:spPr>
        <a:xfrm xmlns:a="http://schemas.openxmlformats.org/drawingml/2006/main" rot="19629279">
          <a:off x="2790018" y="1245040"/>
          <a:ext cx="937154" cy="294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1">
              <a:solidFill>
                <a:srgbClr val="FF66FF"/>
              </a:solidFill>
            </a:rPr>
            <a:t>公表致死率</a:t>
          </a:r>
        </a:p>
      </cdr:txBody>
    </cdr:sp>
  </cdr:relSizeAnchor>
  <cdr:relSizeAnchor xmlns:cdr="http://schemas.openxmlformats.org/drawingml/2006/chartDrawing">
    <cdr:from>
      <cdr:x>0.22789</cdr:x>
      <cdr:y>0.52007</cdr:y>
    </cdr:from>
    <cdr:to>
      <cdr:x>0.37585</cdr:x>
      <cdr:y>0.65328</cdr:y>
    </cdr:to>
    <cdr:cxnSp macro="">
      <cdr:nvCxnSpPr>
        <cdr:cNvPr id="10" name="直線矢印コネクタ 9">
          <a:extLst xmlns:a="http://schemas.openxmlformats.org/drawingml/2006/main">
            <a:ext uri="{FF2B5EF4-FFF2-40B4-BE49-F238E27FC236}">
              <a16:creationId xmlns:a16="http://schemas.microsoft.com/office/drawing/2014/main" id="{ABEC71F0-8182-4F37-AAD2-A67F02A0F8C4}"/>
            </a:ext>
          </a:extLst>
        </cdr:cNvPr>
        <cdr:cNvCxnSpPr/>
      </cdr:nvCxnSpPr>
      <cdr:spPr>
        <a:xfrm xmlns:a="http://schemas.openxmlformats.org/drawingml/2006/main" flipH="1">
          <a:off x="1021080" y="2171700"/>
          <a:ext cx="662940" cy="55626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9933"/>
          </a:solidFill>
          <a:prstDash val="sysDot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0.85884</cdr:x>
      <cdr:y>0.10219</cdr:y>
    </cdr:from>
    <cdr:to>
      <cdr:x>0.9932</cdr:x>
      <cdr:y>0.15693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AD531C06-F3BC-4F7C-9F74-DA67E7C6A553}"/>
            </a:ext>
          </a:extLst>
        </cdr:cNvPr>
        <cdr:cNvSpPr/>
      </cdr:nvSpPr>
      <cdr:spPr>
        <a:xfrm xmlns:a="http://schemas.openxmlformats.org/drawingml/2006/main">
          <a:off x="3848100" y="426720"/>
          <a:ext cx="601980" cy="2286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0.84467</cdr:x>
      <cdr:y>0.65267</cdr:y>
    </cdr:from>
    <cdr:to>
      <cdr:x>0.94728</cdr:x>
      <cdr:y>0.9051</cdr:y>
    </cdr:to>
    <cdr:sp macro="" textlink="">
      <cdr:nvSpPr>
        <cdr:cNvPr id="15" name="正方形/長方形 14">
          <a:extLst xmlns:a="http://schemas.openxmlformats.org/drawingml/2006/main">
            <a:ext uri="{FF2B5EF4-FFF2-40B4-BE49-F238E27FC236}">
              <a16:creationId xmlns:a16="http://schemas.microsoft.com/office/drawing/2014/main" id="{FE2251E1-C341-4C72-9BDD-E0593F2853DA}"/>
            </a:ext>
          </a:extLst>
        </cdr:cNvPr>
        <cdr:cNvSpPr/>
      </cdr:nvSpPr>
      <cdr:spPr>
        <a:xfrm xmlns:a="http://schemas.openxmlformats.org/drawingml/2006/main">
          <a:off x="3784589" y="2725413"/>
          <a:ext cx="459750" cy="1054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0.2381</cdr:x>
      <cdr:y>0.4199</cdr:y>
    </cdr:from>
    <cdr:to>
      <cdr:x>0.43708</cdr:x>
      <cdr:y>0.4783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587986FD-479B-4E25-AF98-D629492893C3}"/>
            </a:ext>
          </a:extLst>
        </cdr:cNvPr>
        <cdr:cNvSpPr txBox="1"/>
      </cdr:nvSpPr>
      <cdr:spPr>
        <a:xfrm xmlns:a="http://schemas.openxmlformats.org/drawingml/2006/main">
          <a:off x="1066807" y="1769401"/>
          <a:ext cx="891542" cy="246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 b="1">
              <a:solidFill>
                <a:srgbClr val="CCCC00"/>
              </a:solidFill>
              <a:latin typeface="EPSON ゴシック W6" panose="02000609000000000000" pitchFamily="1" charset="-128"/>
              <a:ea typeface="EPSON ゴシック W6" panose="02000609000000000000" pitchFamily="1" charset="-128"/>
            </a:rPr>
            <a:t>サイレント数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0.23341</cdr:x>
      <cdr:y>0.33851</cdr:y>
    </cdr:from>
    <cdr:to>
      <cdr:x>0.839</cdr:x>
      <cdr:y>0.45542</cdr:y>
    </cdr:to>
    <cdr:sp macro="" textlink="">
      <cdr:nvSpPr>
        <cdr:cNvPr id="3" name="フリーフォーム: 図形 2">
          <a:extLst xmlns:a="http://schemas.openxmlformats.org/drawingml/2006/main">
            <a:ext uri="{FF2B5EF4-FFF2-40B4-BE49-F238E27FC236}">
              <a16:creationId xmlns:a16="http://schemas.microsoft.com/office/drawing/2014/main" id="{2D5D9F59-0929-4B7C-BF62-6D2707E6FF94}"/>
            </a:ext>
          </a:extLst>
        </cdr:cNvPr>
        <cdr:cNvSpPr/>
      </cdr:nvSpPr>
      <cdr:spPr>
        <a:xfrm xmlns:a="http://schemas.openxmlformats.org/drawingml/2006/main">
          <a:off x="1045808" y="1434172"/>
          <a:ext cx="2713398" cy="495315"/>
        </a:xfrm>
        <a:custGeom xmlns:a="http://schemas.openxmlformats.org/drawingml/2006/main">
          <a:avLst/>
          <a:gdLst>
            <a:gd name="connsiteX0" fmla="*/ 40937 w 2605132"/>
            <a:gd name="connsiteY0" fmla="*/ 166832 h 671635"/>
            <a:gd name="connsiteX1" fmla="*/ 269537 w 2605132"/>
            <a:gd name="connsiteY1" fmla="*/ 90632 h 671635"/>
            <a:gd name="connsiteX2" fmla="*/ 650537 w 2605132"/>
            <a:gd name="connsiteY2" fmla="*/ 6812 h 671635"/>
            <a:gd name="connsiteX3" fmla="*/ 1016297 w 2605132"/>
            <a:gd name="connsiteY3" fmla="*/ 6812 h 671635"/>
            <a:gd name="connsiteX4" fmla="*/ 1435397 w 2605132"/>
            <a:gd name="connsiteY4" fmla="*/ 22052 h 671635"/>
            <a:gd name="connsiteX5" fmla="*/ 1869737 w 2605132"/>
            <a:gd name="connsiteY5" fmla="*/ 67772 h 671635"/>
            <a:gd name="connsiteX6" fmla="*/ 2182157 w 2605132"/>
            <a:gd name="connsiteY6" fmla="*/ 83012 h 671635"/>
            <a:gd name="connsiteX7" fmla="*/ 2563157 w 2605132"/>
            <a:gd name="connsiteY7" fmla="*/ 151592 h 671635"/>
            <a:gd name="connsiteX8" fmla="*/ 2586017 w 2605132"/>
            <a:gd name="connsiteY8" fmla="*/ 448772 h 671635"/>
            <a:gd name="connsiteX9" fmla="*/ 2479337 w 2605132"/>
            <a:gd name="connsiteY9" fmla="*/ 532592 h 671635"/>
            <a:gd name="connsiteX10" fmla="*/ 2250737 w 2605132"/>
            <a:gd name="connsiteY10" fmla="*/ 532592 h 671635"/>
            <a:gd name="connsiteX11" fmla="*/ 1984037 w 2605132"/>
            <a:gd name="connsiteY11" fmla="*/ 494492 h 671635"/>
            <a:gd name="connsiteX12" fmla="*/ 1671617 w 2605132"/>
            <a:gd name="connsiteY12" fmla="*/ 403052 h 671635"/>
            <a:gd name="connsiteX13" fmla="*/ 1496357 w 2605132"/>
            <a:gd name="connsiteY13" fmla="*/ 403052 h 671635"/>
            <a:gd name="connsiteX14" fmla="*/ 1092497 w 2605132"/>
            <a:gd name="connsiteY14" fmla="*/ 380192 h 671635"/>
            <a:gd name="connsiteX15" fmla="*/ 833417 w 2605132"/>
            <a:gd name="connsiteY15" fmla="*/ 349712 h 671635"/>
            <a:gd name="connsiteX16" fmla="*/ 627677 w 2605132"/>
            <a:gd name="connsiteY16" fmla="*/ 303992 h 671635"/>
            <a:gd name="connsiteX17" fmla="*/ 353357 w 2605132"/>
            <a:gd name="connsiteY17" fmla="*/ 464012 h 671635"/>
            <a:gd name="connsiteX18" fmla="*/ 216197 w 2605132"/>
            <a:gd name="connsiteY18" fmla="*/ 555452 h 671635"/>
            <a:gd name="connsiteX19" fmla="*/ 48557 w 2605132"/>
            <a:gd name="connsiteY19" fmla="*/ 669752 h 671635"/>
            <a:gd name="connsiteX20" fmla="*/ 2837 w 2605132"/>
            <a:gd name="connsiteY20" fmla="*/ 456392 h 671635"/>
            <a:gd name="connsiteX21" fmla="*/ 10457 w 2605132"/>
            <a:gd name="connsiteY21" fmla="*/ 281132 h 671635"/>
            <a:gd name="connsiteX22" fmla="*/ 40937 w 2605132"/>
            <a:gd name="connsiteY22" fmla="*/ 166832 h 671635"/>
            <a:gd name="connsiteX0" fmla="*/ 40937 w 2605132"/>
            <a:gd name="connsiteY0" fmla="*/ 166832 h 671216"/>
            <a:gd name="connsiteX1" fmla="*/ 269537 w 2605132"/>
            <a:gd name="connsiteY1" fmla="*/ 90632 h 671216"/>
            <a:gd name="connsiteX2" fmla="*/ 650537 w 2605132"/>
            <a:gd name="connsiteY2" fmla="*/ 6812 h 671216"/>
            <a:gd name="connsiteX3" fmla="*/ 1016297 w 2605132"/>
            <a:gd name="connsiteY3" fmla="*/ 6812 h 671216"/>
            <a:gd name="connsiteX4" fmla="*/ 1435397 w 2605132"/>
            <a:gd name="connsiteY4" fmla="*/ 22052 h 671216"/>
            <a:gd name="connsiteX5" fmla="*/ 1869737 w 2605132"/>
            <a:gd name="connsiteY5" fmla="*/ 67772 h 671216"/>
            <a:gd name="connsiteX6" fmla="*/ 2182157 w 2605132"/>
            <a:gd name="connsiteY6" fmla="*/ 83012 h 671216"/>
            <a:gd name="connsiteX7" fmla="*/ 2563157 w 2605132"/>
            <a:gd name="connsiteY7" fmla="*/ 151592 h 671216"/>
            <a:gd name="connsiteX8" fmla="*/ 2586017 w 2605132"/>
            <a:gd name="connsiteY8" fmla="*/ 448772 h 671216"/>
            <a:gd name="connsiteX9" fmla="*/ 2479337 w 2605132"/>
            <a:gd name="connsiteY9" fmla="*/ 532592 h 671216"/>
            <a:gd name="connsiteX10" fmla="*/ 2250737 w 2605132"/>
            <a:gd name="connsiteY10" fmla="*/ 532592 h 671216"/>
            <a:gd name="connsiteX11" fmla="*/ 1984037 w 2605132"/>
            <a:gd name="connsiteY11" fmla="*/ 494492 h 671216"/>
            <a:gd name="connsiteX12" fmla="*/ 1671617 w 2605132"/>
            <a:gd name="connsiteY12" fmla="*/ 403052 h 671216"/>
            <a:gd name="connsiteX13" fmla="*/ 1496357 w 2605132"/>
            <a:gd name="connsiteY13" fmla="*/ 403052 h 671216"/>
            <a:gd name="connsiteX14" fmla="*/ 1092497 w 2605132"/>
            <a:gd name="connsiteY14" fmla="*/ 380192 h 671216"/>
            <a:gd name="connsiteX15" fmla="*/ 833417 w 2605132"/>
            <a:gd name="connsiteY15" fmla="*/ 349712 h 671216"/>
            <a:gd name="connsiteX16" fmla="*/ 627677 w 2605132"/>
            <a:gd name="connsiteY16" fmla="*/ 303992 h 671216"/>
            <a:gd name="connsiteX17" fmla="*/ 345737 w 2605132"/>
            <a:gd name="connsiteY17" fmla="*/ 655908 h 671216"/>
            <a:gd name="connsiteX18" fmla="*/ 216197 w 2605132"/>
            <a:gd name="connsiteY18" fmla="*/ 555452 h 671216"/>
            <a:gd name="connsiteX19" fmla="*/ 48557 w 2605132"/>
            <a:gd name="connsiteY19" fmla="*/ 669752 h 671216"/>
            <a:gd name="connsiteX20" fmla="*/ 2837 w 2605132"/>
            <a:gd name="connsiteY20" fmla="*/ 456392 h 671216"/>
            <a:gd name="connsiteX21" fmla="*/ 10457 w 2605132"/>
            <a:gd name="connsiteY21" fmla="*/ 281132 h 671216"/>
            <a:gd name="connsiteX22" fmla="*/ 40937 w 2605132"/>
            <a:gd name="connsiteY22" fmla="*/ 166832 h 671216"/>
            <a:gd name="connsiteX0" fmla="*/ 40937 w 2605132"/>
            <a:gd name="connsiteY0" fmla="*/ 166832 h 987233"/>
            <a:gd name="connsiteX1" fmla="*/ 269537 w 2605132"/>
            <a:gd name="connsiteY1" fmla="*/ 90632 h 987233"/>
            <a:gd name="connsiteX2" fmla="*/ 650537 w 2605132"/>
            <a:gd name="connsiteY2" fmla="*/ 6812 h 987233"/>
            <a:gd name="connsiteX3" fmla="*/ 1016297 w 2605132"/>
            <a:gd name="connsiteY3" fmla="*/ 6812 h 987233"/>
            <a:gd name="connsiteX4" fmla="*/ 1435397 w 2605132"/>
            <a:gd name="connsiteY4" fmla="*/ 22052 h 987233"/>
            <a:gd name="connsiteX5" fmla="*/ 1869737 w 2605132"/>
            <a:gd name="connsiteY5" fmla="*/ 67772 h 987233"/>
            <a:gd name="connsiteX6" fmla="*/ 2182157 w 2605132"/>
            <a:gd name="connsiteY6" fmla="*/ 83012 h 987233"/>
            <a:gd name="connsiteX7" fmla="*/ 2563157 w 2605132"/>
            <a:gd name="connsiteY7" fmla="*/ 151592 h 987233"/>
            <a:gd name="connsiteX8" fmla="*/ 2586017 w 2605132"/>
            <a:gd name="connsiteY8" fmla="*/ 448772 h 987233"/>
            <a:gd name="connsiteX9" fmla="*/ 2479337 w 2605132"/>
            <a:gd name="connsiteY9" fmla="*/ 532592 h 987233"/>
            <a:gd name="connsiteX10" fmla="*/ 2250737 w 2605132"/>
            <a:gd name="connsiteY10" fmla="*/ 532592 h 987233"/>
            <a:gd name="connsiteX11" fmla="*/ 1984037 w 2605132"/>
            <a:gd name="connsiteY11" fmla="*/ 494492 h 987233"/>
            <a:gd name="connsiteX12" fmla="*/ 1671617 w 2605132"/>
            <a:gd name="connsiteY12" fmla="*/ 403052 h 987233"/>
            <a:gd name="connsiteX13" fmla="*/ 1496357 w 2605132"/>
            <a:gd name="connsiteY13" fmla="*/ 403052 h 987233"/>
            <a:gd name="connsiteX14" fmla="*/ 1092497 w 2605132"/>
            <a:gd name="connsiteY14" fmla="*/ 380192 h 987233"/>
            <a:gd name="connsiteX15" fmla="*/ 833417 w 2605132"/>
            <a:gd name="connsiteY15" fmla="*/ 349712 h 987233"/>
            <a:gd name="connsiteX16" fmla="*/ 627677 w 2605132"/>
            <a:gd name="connsiteY16" fmla="*/ 303992 h 987233"/>
            <a:gd name="connsiteX17" fmla="*/ 345737 w 2605132"/>
            <a:gd name="connsiteY17" fmla="*/ 655908 h 987233"/>
            <a:gd name="connsiteX18" fmla="*/ 200957 w 2605132"/>
            <a:gd name="connsiteY18" fmla="*/ 987217 h 987233"/>
            <a:gd name="connsiteX19" fmla="*/ 48557 w 2605132"/>
            <a:gd name="connsiteY19" fmla="*/ 669752 h 987233"/>
            <a:gd name="connsiteX20" fmla="*/ 2837 w 2605132"/>
            <a:gd name="connsiteY20" fmla="*/ 456392 h 987233"/>
            <a:gd name="connsiteX21" fmla="*/ 10457 w 2605132"/>
            <a:gd name="connsiteY21" fmla="*/ 281132 h 987233"/>
            <a:gd name="connsiteX22" fmla="*/ 40937 w 2605132"/>
            <a:gd name="connsiteY22" fmla="*/ 166832 h 987233"/>
            <a:gd name="connsiteX0" fmla="*/ 40937 w 2605132"/>
            <a:gd name="connsiteY0" fmla="*/ 166832 h 1310037"/>
            <a:gd name="connsiteX1" fmla="*/ 269537 w 2605132"/>
            <a:gd name="connsiteY1" fmla="*/ 90632 h 1310037"/>
            <a:gd name="connsiteX2" fmla="*/ 650537 w 2605132"/>
            <a:gd name="connsiteY2" fmla="*/ 6812 h 1310037"/>
            <a:gd name="connsiteX3" fmla="*/ 1016297 w 2605132"/>
            <a:gd name="connsiteY3" fmla="*/ 6812 h 1310037"/>
            <a:gd name="connsiteX4" fmla="*/ 1435397 w 2605132"/>
            <a:gd name="connsiteY4" fmla="*/ 22052 h 1310037"/>
            <a:gd name="connsiteX5" fmla="*/ 1869737 w 2605132"/>
            <a:gd name="connsiteY5" fmla="*/ 67772 h 1310037"/>
            <a:gd name="connsiteX6" fmla="*/ 2182157 w 2605132"/>
            <a:gd name="connsiteY6" fmla="*/ 83012 h 1310037"/>
            <a:gd name="connsiteX7" fmla="*/ 2563157 w 2605132"/>
            <a:gd name="connsiteY7" fmla="*/ 151592 h 1310037"/>
            <a:gd name="connsiteX8" fmla="*/ 2586017 w 2605132"/>
            <a:gd name="connsiteY8" fmla="*/ 448772 h 1310037"/>
            <a:gd name="connsiteX9" fmla="*/ 2479337 w 2605132"/>
            <a:gd name="connsiteY9" fmla="*/ 532592 h 1310037"/>
            <a:gd name="connsiteX10" fmla="*/ 2250737 w 2605132"/>
            <a:gd name="connsiteY10" fmla="*/ 532592 h 1310037"/>
            <a:gd name="connsiteX11" fmla="*/ 1984037 w 2605132"/>
            <a:gd name="connsiteY11" fmla="*/ 494492 h 1310037"/>
            <a:gd name="connsiteX12" fmla="*/ 1671617 w 2605132"/>
            <a:gd name="connsiteY12" fmla="*/ 403052 h 1310037"/>
            <a:gd name="connsiteX13" fmla="*/ 1496357 w 2605132"/>
            <a:gd name="connsiteY13" fmla="*/ 403052 h 1310037"/>
            <a:gd name="connsiteX14" fmla="*/ 1092497 w 2605132"/>
            <a:gd name="connsiteY14" fmla="*/ 380192 h 1310037"/>
            <a:gd name="connsiteX15" fmla="*/ 833417 w 2605132"/>
            <a:gd name="connsiteY15" fmla="*/ 349712 h 1310037"/>
            <a:gd name="connsiteX16" fmla="*/ 627677 w 2605132"/>
            <a:gd name="connsiteY16" fmla="*/ 303992 h 1310037"/>
            <a:gd name="connsiteX17" fmla="*/ 345737 w 2605132"/>
            <a:gd name="connsiteY17" fmla="*/ 655908 h 1310037"/>
            <a:gd name="connsiteX18" fmla="*/ 200957 w 2605132"/>
            <a:gd name="connsiteY18" fmla="*/ 987217 h 1310037"/>
            <a:gd name="connsiteX19" fmla="*/ 40937 w 2605132"/>
            <a:gd name="connsiteY19" fmla="*/ 1293413 h 1310037"/>
            <a:gd name="connsiteX20" fmla="*/ 2837 w 2605132"/>
            <a:gd name="connsiteY20" fmla="*/ 456392 h 1310037"/>
            <a:gd name="connsiteX21" fmla="*/ 10457 w 2605132"/>
            <a:gd name="connsiteY21" fmla="*/ 281132 h 1310037"/>
            <a:gd name="connsiteX22" fmla="*/ 40937 w 2605132"/>
            <a:gd name="connsiteY22" fmla="*/ 166832 h 1310037"/>
            <a:gd name="connsiteX0" fmla="*/ 40937 w 2605132"/>
            <a:gd name="connsiteY0" fmla="*/ 166832 h 1310037"/>
            <a:gd name="connsiteX1" fmla="*/ 269537 w 2605132"/>
            <a:gd name="connsiteY1" fmla="*/ 90632 h 1310037"/>
            <a:gd name="connsiteX2" fmla="*/ 650537 w 2605132"/>
            <a:gd name="connsiteY2" fmla="*/ 6812 h 1310037"/>
            <a:gd name="connsiteX3" fmla="*/ 1016297 w 2605132"/>
            <a:gd name="connsiteY3" fmla="*/ 6812 h 1310037"/>
            <a:gd name="connsiteX4" fmla="*/ 1435397 w 2605132"/>
            <a:gd name="connsiteY4" fmla="*/ 22052 h 1310037"/>
            <a:gd name="connsiteX5" fmla="*/ 1869737 w 2605132"/>
            <a:gd name="connsiteY5" fmla="*/ 67772 h 1310037"/>
            <a:gd name="connsiteX6" fmla="*/ 2182157 w 2605132"/>
            <a:gd name="connsiteY6" fmla="*/ 83012 h 1310037"/>
            <a:gd name="connsiteX7" fmla="*/ 2563157 w 2605132"/>
            <a:gd name="connsiteY7" fmla="*/ 151592 h 1310037"/>
            <a:gd name="connsiteX8" fmla="*/ 2586017 w 2605132"/>
            <a:gd name="connsiteY8" fmla="*/ 448772 h 1310037"/>
            <a:gd name="connsiteX9" fmla="*/ 2479337 w 2605132"/>
            <a:gd name="connsiteY9" fmla="*/ 532592 h 1310037"/>
            <a:gd name="connsiteX10" fmla="*/ 2258357 w 2605132"/>
            <a:gd name="connsiteY10" fmla="*/ 700501 h 1310037"/>
            <a:gd name="connsiteX11" fmla="*/ 1984037 w 2605132"/>
            <a:gd name="connsiteY11" fmla="*/ 494492 h 1310037"/>
            <a:gd name="connsiteX12" fmla="*/ 1671617 w 2605132"/>
            <a:gd name="connsiteY12" fmla="*/ 403052 h 1310037"/>
            <a:gd name="connsiteX13" fmla="*/ 1496357 w 2605132"/>
            <a:gd name="connsiteY13" fmla="*/ 403052 h 1310037"/>
            <a:gd name="connsiteX14" fmla="*/ 1092497 w 2605132"/>
            <a:gd name="connsiteY14" fmla="*/ 380192 h 1310037"/>
            <a:gd name="connsiteX15" fmla="*/ 833417 w 2605132"/>
            <a:gd name="connsiteY15" fmla="*/ 349712 h 1310037"/>
            <a:gd name="connsiteX16" fmla="*/ 627677 w 2605132"/>
            <a:gd name="connsiteY16" fmla="*/ 303992 h 1310037"/>
            <a:gd name="connsiteX17" fmla="*/ 345737 w 2605132"/>
            <a:gd name="connsiteY17" fmla="*/ 655908 h 1310037"/>
            <a:gd name="connsiteX18" fmla="*/ 200957 w 2605132"/>
            <a:gd name="connsiteY18" fmla="*/ 987217 h 1310037"/>
            <a:gd name="connsiteX19" fmla="*/ 40937 w 2605132"/>
            <a:gd name="connsiteY19" fmla="*/ 1293413 h 1310037"/>
            <a:gd name="connsiteX20" fmla="*/ 2837 w 2605132"/>
            <a:gd name="connsiteY20" fmla="*/ 456392 h 1310037"/>
            <a:gd name="connsiteX21" fmla="*/ 10457 w 2605132"/>
            <a:gd name="connsiteY21" fmla="*/ 281132 h 1310037"/>
            <a:gd name="connsiteX22" fmla="*/ 40937 w 2605132"/>
            <a:gd name="connsiteY22" fmla="*/ 166832 h 1310037"/>
            <a:gd name="connsiteX0" fmla="*/ 40937 w 2605132"/>
            <a:gd name="connsiteY0" fmla="*/ 166832 h 1310037"/>
            <a:gd name="connsiteX1" fmla="*/ 269537 w 2605132"/>
            <a:gd name="connsiteY1" fmla="*/ 90632 h 1310037"/>
            <a:gd name="connsiteX2" fmla="*/ 650537 w 2605132"/>
            <a:gd name="connsiteY2" fmla="*/ 6812 h 1310037"/>
            <a:gd name="connsiteX3" fmla="*/ 1016297 w 2605132"/>
            <a:gd name="connsiteY3" fmla="*/ 6812 h 1310037"/>
            <a:gd name="connsiteX4" fmla="*/ 1435397 w 2605132"/>
            <a:gd name="connsiteY4" fmla="*/ 22052 h 1310037"/>
            <a:gd name="connsiteX5" fmla="*/ 1869737 w 2605132"/>
            <a:gd name="connsiteY5" fmla="*/ 67772 h 1310037"/>
            <a:gd name="connsiteX6" fmla="*/ 2182157 w 2605132"/>
            <a:gd name="connsiteY6" fmla="*/ 83012 h 1310037"/>
            <a:gd name="connsiteX7" fmla="*/ 2563157 w 2605132"/>
            <a:gd name="connsiteY7" fmla="*/ 151592 h 1310037"/>
            <a:gd name="connsiteX8" fmla="*/ 2586017 w 2605132"/>
            <a:gd name="connsiteY8" fmla="*/ 448772 h 1310037"/>
            <a:gd name="connsiteX9" fmla="*/ 2479337 w 2605132"/>
            <a:gd name="connsiteY9" fmla="*/ 532592 h 1310037"/>
            <a:gd name="connsiteX10" fmla="*/ 2258357 w 2605132"/>
            <a:gd name="connsiteY10" fmla="*/ 700501 h 1310037"/>
            <a:gd name="connsiteX11" fmla="*/ 1984037 w 2605132"/>
            <a:gd name="connsiteY11" fmla="*/ 638415 h 1310037"/>
            <a:gd name="connsiteX12" fmla="*/ 1671617 w 2605132"/>
            <a:gd name="connsiteY12" fmla="*/ 403052 h 1310037"/>
            <a:gd name="connsiteX13" fmla="*/ 1496357 w 2605132"/>
            <a:gd name="connsiteY13" fmla="*/ 403052 h 1310037"/>
            <a:gd name="connsiteX14" fmla="*/ 1092497 w 2605132"/>
            <a:gd name="connsiteY14" fmla="*/ 380192 h 1310037"/>
            <a:gd name="connsiteX15" fmla="*/ 833417 w 2605132"/>
            <a:gd name="connsiteY15" fmla="*/ 349712 h 1310037"/>
            <a:gd name="connsiteX16" fmla="*/ 627677 w 2605132"/>
            <a:gd name="connsiteY16" fmla="*/ 303992 h 1310037"/>
            <a:gd name="connsiteX17" fmla="*/ 345737 w 2605132"/>
            <a:gd name="connsiteY17" fmla="*/ 655908 h 1310037"/>
            <a:gd name="connsiteX18" fmla="*/ 200957 w 2605132"/>
            <a:gd name="connsiteY18" fmla="*/ 987217 h 1310037"/>
            <a:gd name="connsiteX19" fmla="*/ 40937 w 2605132"/>
            <a:gd name="connsiteY19" fmla="*/ 1293413 h 1310037"/>
            <a:gd name="connsiteX20" fmla="*/ 2837 w 2605132"/>
            <a:gd name="connsiteY20" fmla="*/ 456392 h 1310037"/>
            <a:gd name="connsiteX21" fmla="*/ 10457 w 2605132"/>
            <a:gd name="connsiteY21" fmla="*/ 281132 h 1310037"/>
            <a:gd name="connsiteX22" fmla="*/ 40937 w 2605132"/>
            <a:gd name="connsiteY22" fmla="*/ 166832 h 1310037"/>
            <a:gd name="connsiteX0" fmla="*/ 40937 w 2603790"/>
            <a:gd name="connsiteY0" fmla="*/ 166832 h 1310037"/>
            <a:gd name="connsiteX1" fmla="*/ 269537 w 2603790"/>
            <a:gd name="connsiteY1" fmla="*/ 90632 h 1310037"/>
            <a:gd name="connsiteX2" fmla="*/ 650537 w 2603790"/>
            <a:gd name="connsiteY2" fmla="*/ 6812 h 1310037"/>
            <a:gd name="connsiteX3" fmla="*/ 1016297 w 2603790"/>
            <a:gd name="connsiteY3" fmla="*/ 6812 h 1310037"/>
            <a:gd name="connsiteX4" fmla="*/ 1435397 w 2603790"/>
            <a:gd name="connsiteY4" fmla="*/ 22052 h 1310037"/>
            <a:gd name="connsiteX5" fmla="*/ 1869737 w 2603790"/>
            <a:gd name="connsiteY5" fmla="*/ 67772 h 1310037"/>
            <a:gd name="connsiteX6" fmla="*/ 2182157 w 2603790"/>
            <a:gd name="connsiteY6" fmla="*/ 83012 h 1310037"/>
            <a:gd name="connsiteX7" fmla="*/ 2563157 w 2603790"/>
            <a:gd name="connsiteY7" fmla="*/ 151592 h 1310037"/>
            <a:gd name="connsiteX8" fmla="*/ 2586017 w 2603790"/>
            <a:gd name="connsiteY8" fmla="*/ 448772 h 1310037"/>
            <a:gd name="connsiteX9" fmla="*/ 2502197 w 2603790"/>
            <a:gd name="connsiteY9" fmla="*/ 772462 h 1310037"/>
            <a:gd name="connsiteX10" fmla="*/ 2258357 w 2603790"/>
            <a:gd name="connsiteY10" fmla="*/ 700501 h 1310037"/>
            <a:gd name="connsiteX11" fmla="*/ 1984037 w 2603790"/>
            <a:gd name="connsiteY11" fmla="*/ 638415 h 1310037"/>
            <a:gd name="connsiteX12" fmla="*/ 1671617 w 2603790"/>
            <a:gd name="connsiteY12" fmla="*/ 403052 h 1310037"/>
            <a:gd name="connsiteX13" fmla="*/ 1496357 w 2603790"/>
            <a:gd name="connsiteY13" fmla="*/ 403052 h 1310037"/>
            <a:gd name="connsiteX14" fmla="*/ 1092497 w 2603790"/>
            <a:gd name="connsiteY14" fmla="*/ 380192 h 1310037"/>
            <a:gd name="connsiteX15" fmla="*/ 833417 w 2603790"/>
            <a:gd name="connsiteY15" fmla="*/ 349712 h 1310037"/>
            <a:gd name="connsiteX16" fmla="*/ 627677 w 2603790"/>
            <a:gd name="connsiteY16" fmla="*/ 303992 h 1310037"/>
            <a:gd name="connsiteX17" fmla="*/ 345737 w 2603790"/>
            <a:gd name="connsiteY17" fmla="*/ 655908 h 1310037"/>
            <a:gd name="connsiteX18" fmla="*/ 200957 w 2603790"/>
            <a:gd name="connsiteY18" fmla="*/ 987217 h 1310037"/>
            <a:gd name="connsiteX19" fmla="*/ 40937 w 2603790"/>
            <a:gd name="connsiteY19" fmla="*/ 1293413 h 1310037"/>
            <a:gd name="connsiteX20" fmla="*/ 2837 w 2603790"/>
            <a:gd name="connsiteY20" fmla="*/ 456392 h 1310037"/>
            <a:gd name="connsiteX21" fmla="*/ 10457 w 2603790"/>
            <a:gd name="connsiteY21" fmla="*/ 281132 h 1310037"/>
            <a:gd name="connsiteX22" fmla="*/ 40937 w 2603790"/>
            <a:gd name="connsiteY22" fmla="*/ 166832 h 1310037"/>
            <a:gd name="connsiteX0" fmla="*/ 40937 w 2649678"/>
            <a:gd name="connsiteY0" fmla="*/ 166832 h 1310037"/>
            <a:gd name="connsiteX1" fmla="*/ 269537 w 2649678"/>
            <a:gd name="connsiteY1" fmla="*/ 90632 h 1310037"/>
            <a:gd name="connsiteX2" fmla="*/ 650537 w 2649678"/>
            <a:gd name="connsiteY2" fmla="*/ 6812 h 1310037"/>
            <a:gd name="connsiteX3" fmla="*/ 1016297 w 2649678"/>
            <a:gd name="connsiteY3" fmla="*/ 6812 h 1310037"/>
            <a:gd name="connsiteX4" fmla="*/ 1435397 w 2649678"/>
            <a:gd name="connsiteY4" fmla="*/ 22052 h 1310037"/>
            <a:gd name="connsiteX5" fmla="*/ 1869737 w 2649678"/>
            <a:gd name="connsiteY5" fmla="*/ 67772 h 1310037"/>
            <a:gd name="connsiteX6" fmla="*/ 2182157 w 2649678"/>
            <a:gd name="connsiteY6" fmla="*/ 83012 h 1310037"/>
            <a:gd name="connsiteX7" fmla="*/ 2563157 w 2649678"/>
            <a:gd name="connsiteY7" fmla="*/ 151592 h 1310037"/>
            <a:gd name="connsiteX8" fmla="*/ 2646977 w 2649678"/>
            <a:gd name="connsiteY8" fmla="*/ 640669 h 1310037"/>
            <a:gd name="connsiteX9" fmla="*/ 2502197 w 2649678"/>
            <a:gd name="connsiteY9" fmla="*/ 772462 h 1310037"/>
            <a:gd name="connsiteX10" fmla="*/ 2258357 w 2649678"/>
            <a:gd name="connsiteY10" fmla="*/ 700501 h 1310037"/>
            <a:gd name="connsiteX11" fmla="*/ 1984037 w 2649678"/>
            <a:gd name="connsiteY11" fmla="*/ 638415 h 1310037"/>
            <a:gd name="connsiteX12" fmla="*/ 1671617 w 2649678"/>
            <a:gd name="connsiteY12" fmla="*/ 403052 h 1310037"/>
            <a:gd name="connsiteX13" fmla="*/ 1496357 w 2649678"/>
            <a:gd name="connsiteY13" fmla="*/ 403052 h 1310037"/>
            <a:gd name="connsiteX14" fmla="*/ 1092497 w 2649678"/>
            <a:gd name="connsiteY14" fmla="*/ 380192 h 1310037"/>
            <a:gd name="connsiteX15" fmla="*/ 833417 w 2649678"/>
            <a:gd name="connsiteY15" fmla="*/ 349712 h 1310037"/>
            <a:gd name="connsiteX16" fmla="*/ 627677 w 2649678"/>
            <a:gd name="connsiteY16" fmla="*/ 303992 h 1310037"/>
            <a:gd name="connsiteX17" fmla="*/ 345737 w 2649678"/>
            <a:gd name="connsiteY17" fmla="*/ 655908 h 1310037"/>
            <a:gd name="connsiteX18" fmla="*/ 200957 w 2649678"/>
            <a:gd name="connsiteY18" fmla="*/ 987217 h 1310037"/>
            <a:gd name="connsiteX19" fmla="*/ 40937 w 2649678"/>
            <a:gd name="connsiteY19" fmla="*/ 1293413 h 1310037"/>
            <a:gd name="connsiteX20" fmla="*/ 2837 w 2649678"/>
            <a:gd name="connsiteY20" fmla="*/ 456392 h 1310037"/>
            <a:gd name="connsiteX21" fmla="*/ 10457 w 2649678"/>
            <a:gd name="connsiteY21" fmla="*/ 281132 h 1310037"/>
            <a:gd name="connsiteX22" fmla="*/ 40937 w 2649678"/>
            <a:gd name="connsiteY22" fmla="*/ 166832 h 1310037"/>
            <a:gd name="connsiteX0" fmla="*/ 40937 w 2649678"/>
            <a:gd name="connsiteY0" fmla="*/ 175555 h 1318760"/>
            <a:gd name="connsiteX1" fmla="*/ 269537 w 2649678"/>
            <a:gd name="connsiteY1" fmla="*/ 99355 h 1318760"/>
            <a:gd name="connsiteX2" fmla="*/ 650537 w 2649678"/>
            <a:gd name="connsiteY2" fmla="*/ 15535 h 1318760"/>
            <a:gd name="connsiteX3" fmla="*/ 1016297 w 2649678"/>
            <a:gd name="connsiteY3" fmla="*/ 15535 h 1318760"/>
            <a:gd name="connsiteX4" fmla="*/ 1443017 w 2649678"/>
            <a:gd name="connsiteY4" fmla="*/ 174696 h 1318760"/>
            <a:gd name="connsiteX5" fmla="*/ 1869737 w 2649678"/>
            <a:gd name="connsiteY5" fmla="*/ 76495 h 1318760"/>
            <a:gd name="connsiteX6" fmla="*/ 2182157 w 2649678"/>
            <a:gd name="connsiteY6" fmla="*/ 91735 h 1318760"/>
            <a:gd name="connsiteX7" fmla="*/ 2563157 w 2649678"/>
            <a:gd name="connsiteY7" fmla="*/ 160315 h 1318760"/>
            <a:gd name="connsiteX8" fmla="*/ 2646977 w 2649678"/>
            <a:gd name="connsiteY8" fmla="*/ 649392 h 1318760"/>
            <a:gd name="connsiteX9" fmla="*/ 2502197 w 2649678"/>
            <a:gd name="connsiteY9" fmla="*/ 781185 h 1318760"/>
            <a:gd name="connsiteX10" fmla="*/ 2258357 w 2649678"/>
            <a:gd name="connsiteY10" fmla="*/ 709224 h 1318760"/>
            <a:gd name="connsiteX11" fmla="*/ 1984037 w 2649678"/>
            <a:gd name="connsiteY11" fmla="*/ 647138 h 1318760"/>
            <a:gd name="connsiteX12" fmla="*/ 1671617 w 2649678"/>
            <a:gd name="connsiteY12" fmla="*/ 411775 h 1318760"/>
            <a:gd name="connsiteX13" fmla="*/ 1496357 w 2649678"/>
            <a:gd name="connsiteY13" fmla="*/ 411775 h 1318760"/>
            <a:gd name="connsiteX14" fmla="*/ 1092497 w 2649678"/>
            <a:gd name="connsiteY14" fmla="*/ 388915 h 1318760"/>
            <a:gd name="connsiteX15" fmla="*/ 833417 w 2649678"/>
            <a:gd name="connsiteY15" fmla="*/ 358435 h 1318760"/>
            <a:gd name="connsiteX16" fmla="*/ 627677 w 2649678"/>
            <a:gd name="connsiteY16" fmla="*/ 312715 h 1318760"/>
            <a:gd name="connsiteX17" fmla="*/ 345737 w 2649678"/>
            <a:gd name="connsiteY17" fmla="*/ 664631 h 1318760"/>
            <a:gd name="connsiteX18" fmla="*/ 200957 w 2649678"/>
            <a:gd name="connsiteY18" fmla="*/ 995940 h 1318760"/>
            <a:gd name="connsiteX19" fmla="*/ 40937 w 2649678"/>
            <a:gd name="connsiteY19" fmla="*/ 1302136 h 1318760"/>
            <a:gd name="connsiteX20" fmla="*/ 2837 w 2649678"/>
            <a:gd name="connsiteY20" fmla="*/ 465115 h 1318760"/>
            <a:gd name="connsiteX21" fmla="*/ 10457 w 2649678"/>
            <a:gd name="connsiteY21" fmla="*/ 289855 h 1318760"/>
            <a:gd name="connsiteX22" fmla="*/ 40937 w 2649678"/>
            <a:gd name="connsiteY22" fmla="*/ 175555 h 1318760"/>
            <a:gd name="connsiteX0" fmla="*/ 40937 w 2649678"/>
            <a:gd name="connsiteY0" fmla="*/ 160071 h 1303276"/>
            <a:gd name="connsiteX1" fmla="*/ 269537 w 2649678"/>
            <a:gd name="connsiteY1" fmla="*/ 83871 h 1303276"/>
            <a:gd name="connsiteX2" fmla="*/ 650537 w 2649678"/>
            <a:gd name="connsiteY2" fmla="*/ 51 h 1303276"/>
            <a:gd name="connsiteX3" fmla="*/ 1016297 w 2649678"/>
            <a:gd name="connsiteY3" fmla="*/ 95999 h 1303276"/>
            <a:gd name="connsiteX4" fmla="*/ 1443017 w 2649678"/>
            <a:gd name="connsiteY4" fmla="*/ 159212 h 1303276"/>
            <a:gd name="connsiteX5" fmla="*/ 1869737 w 2649678"/>
            <a:gd name="connsiteY5" fmla="*/ 61011 h 1303276"/>
            <a:gd name="connsiteX6" fmla="*/ 2182157 w 2649678"/>
            <a:gd name="connsiteY6" fmla="*/ 76251 h 1303276"/>
            <a:gd name="connsiteX7" fmla="*/ 2563157 w 2649678"/>
            <a:gd name="connsiteY7" fmla="*/ 144831 h 1303276"/>
            <a:gd name="connsiteX8" fmla="*/ 2646977 w 2649678"/>
            <a:gd name="connsiteY8" fmla="*/ 633908 h 1303276"/>
            <a:gd name="connsiteX9" fmla="*/ 2502197 w 2649678"/>
            <a:gd name="connsiteY9" fmla="*/ 765701 h 1303276"/>
            <a:gd name="connsiteX10" fmla="*/ 2258357 w 2649678"/>
            <a:gd name="connsiteY10" fmla="*/ 693740 h 1303276"/>
            <a:gd name="connsiteX11" fmla="*/ 1984037 w 2649678"/>
            <a:gd name="connsiteY11" fmla="*/ 631654 h 1303276"/>
            <a:gd name="connsiteX12" fmla="*/ 1671617 w 2649678"/>
            <a:gd name="connsiteY12" fmla="*/ 396291 h 1303276"/>
            <a:gd name="connsiteX13" fmla="*/ 1496357 w 2649678"/>
            <a:gd name="connsiteY13" fmla="*/ 396291 h 1303276"/>
            <a:gd name="connsiteX14" fmla="*/ 1092497 w 2649678"/>
            <a:gd name="connsiteY14" fmla="*/ 373431 h 1303276"/>
            <a:gd name="connsiteX15" fmla="*/ 833417 w 2649678"/>
            <a:gd name="connsiteY15" fmla="*/ 342951 h 1303276"/>
            <a:gd name="connsiteX16" fmla="*/ 627677 w 2649678"/>
            <a:gd name="connsiteY16" fmla="*/ 297231 h 1303276"/>
            <a:gd name="connsiteX17" fmla="*/ 345737 w 2649678"/>
            <a:gd name="connsiteY17" fmla="*/ 649147 h 1303276"/>
            <a:gd name="connsiteX18" fmla="*/ 200957 w 2649678"/>
            <a:gd name="connsiteY18" fmla="*/ 980456 h 1303276"/>
            <a:gd name="connsiteX19" fmla="*/ 40937 w 2649678"/>
            <a:gd name="connsiteY19" fmla="*/ 1286652 h 1303276"/>
            <a:gd name="connsiteX20" fmla="*/ 2837 w 2649678"/>
            <a:gd name="connsiteY20" fmla="*/ 449631 h 1303276"/>
            <a:gd name="connsiteX21" fmla="*/ 10457 w 2649678"/>
            <a:gd name="connsiteY21" fmla="*/ 274371 h 1303276"/>
            <a:gd name="connsiteX22" fmla="*/ 40937 w 2649678"/>
            <a:gd name="connsiteY22" fmla="*/ 160071 h 1303276"/>
            <a:gd name="connsiteX0" fmla="*/ 40937 w 2649678"/>
            <a:gd name="connsiteY0" fmla="*/ 160071 h 1303276"/>
            <a:gd name="connsiteX1" fmla="*/ 269537 w 2649678"/>
            <a:gd name="connsiteY1" fmla="*/ 83871 h 1303276"/>
            <a:gd name="connsiteX2" fmla="*/ 650537 w 2649678"/>
            <a:gd name="connsiteY2" fmla="*/ 51 h 1303276"/>
            <a:gd name="connsiteX3" fmla="*/ 1016297 w 2649678"/>
            <a:gd name="connsiteY3" fmla="*/ 95999 h 1303276"/>
            <a:gd name="connsiteX4" fmla="*/ 1443017 w 2649678"/>
            <a:gd name="connsiteY4" fmla="*/ 159212 h 1303276"/>
            <a:gd name="connsiteX5" fmla="*/ 1869737 w 2649678"/>
            <a:gd name="connsiteY5" fmla="*/ 61011 h 1303276"/>
            <a:gd name="connsiteX6" fmla="*/ 2182157 w 2649678"/>
            <a:gd name="connsiteY6" fmla="*/ 76251 h 1303276"/>
            <a:gd name="connsiteX7" fmla="*/ 2563157 w 2649678"/>
            <a:gd name="connsiteY7" fmla="*/ 144831 h 1303276"/>
            <a:gd name="connsiteX8" fmla="*/ 2646977 w 2649678"/>
            <a:gd name="connsiteY8" fmla="*/ 633908 h 1303276"/>
            <a:gd name="connsiteX9" fmla="*/ 2502197 w 2649678"/>
            <a:gd name="connsiteY9" fmla="*/ 765701 h 1303276"/>
            <a:gd name="connsiteX10" fmla="*/ 2258357 w 2649678"/>
            <a:gd name="connsiteY10" fmla="*/ 693740 h 1303276"/>
            <a:gd name="connsiteX11" fmla="*/ 1984037 w 2649678"/>
            <a:gd name="connsiteY11" fmla="*/ 631654 h 1303276"/>
            <a:gd name="connsiteX12" fmla="*/ 1671617 w 2649678"/>
            <a:gd name="connsiteY12" fmla="*/ 396291 h 1303276"/>
            <a:gd name="connsiteX13" fmla="*/ 1496357 w 2649678"/>
            <a:gd name="connsiteY13" fmla="*/ 396291 h 1303276"/>
            <a:gd name="connsiteX14" fmla="*/ 1130597 w 2649678"/>
            <a:gd name="connsiteY14" fmla="*/ 637190 h 1303276"/>
            <a:gd name="connsiteX15" fmla="*/ 833417 w 2649678"/>
            <a:gd name="connsiteY15" fmla="*/ 342951 h 1303276"/>
            <a:gd name="connsiteX16" fmla="*/ 627677 w 2649678"/>
            <a:gd name="connsiteY16" fmla="*/ 297231 h 1303276"/>
            <a:gd name="connsiteX17" fmla="*/ 345737 w 2649678"/>
            <a:gd name="connsiteY17" fmla="*/ 649147 h 1303276"/>
            <a:gd name="connsiteX18" fmla="*/ 200957 w 2649678"/>
            <a:gd name="connsiteY18" fmla="*/ 980456 h 1303276"/>
            <a:gd name="connsiteX19" fmla="*/ 40937 w 2649678"/>
            <a:gd name="connsiteY19" fmla="*/ 1286652 h 1303276"/>
            <a:gd name="connsiteX20" fmla="*/ 2837 w 2649678"/>
            <a:gd name="connsiteY20" fmla="*/ 449631 h 1303276"/>
            <a:gd name="connsiteX21" fmla="*/ 10457 w 2649678"/>
            <a:gd name="connsiteY21" fmla="*/ 274371 h 1303276"/>
            <a:gd name="connsiteX22" fmla="*/ 40937 w 2649678"/>
            <a:gd name="connsiteY22" fmla="*/ 160071 h 1303276"/>
            <a:gd name="connsiteX0" fmla="*/ 40937 w 2649678"/>
            <a:gd name="connsiteY0" fmla="*/ 160071 h 1303276"/>
            <a:gd name="connsiteX1" fmla="*/ 269537 w 2649678"/>
            <a:gd name="connsiteY1" fmla="*/ 83871 h 1303276"/>
            <a:gd name="connsiteX2" fmla="*/ 650537 w 2649678"/>
            <a:gd name="connsiteY2" fmla="*/ 51 h 1303276"/>
            <a:gd name="connsiteX3" fmla="*/ 1016297 w 2649678"/>
            <a:gd name="connsiteY3" fmla="*/ 95999 h 1303276"/>
            <a:gd name="connsiteX4" fmla="*/ 1443017 w 2649678"/>
            <a:gd name="connsiteY4" fmla="*/ 159212 h 1303276"/>
            <a:gd name="connsiteX5" fmla="*/ 1869737 w 2649678"/>
            <a:gd name="connsiteY5" fmla="*/ 61011 h 1303276"/>
            <a:gd name="connsiteX6" fmla="*/ 2182157 w 2649678"/>
            <a:gd name="connsiteY6" fmla="*/ 76251 h 1303276"/>
            <a:gd name="connsiteX7" fmla="*/ 2563157 w 2649678"/>
            <a:gd name="connsiteY7" fmla="*/ 144831 h 1303276"/>
            <a:gd name="connsiteX8" fmla="*/ 2646977 w 2649678"/>
            <a:gd name="connsiteY8" fmla="*/ 633908 h 1303276"/>
            <a:gd name="connsiteX9" fmla="*/ 2502197 w 2649678"/>
            <a:gd name="connsiteY9" fmla="*/ 765701 h 1303276"/>
            <a:gd name="connsiteX10" fmla="*/ 2258357 w 2649678"/>
            <a:gd name="connsiteY10" fmla="*/ 693740 h 1303276"/>
            <a:gd name="connsiteX11" fmla="*/ 1984037 w 2649678"/>
            <a:gd name="connsiteY11" fmla="*/ 631654 h 1303276"/>
            <a:gd name="connsiteX12" fmla="*/ 1671617 w 2649678"/>
            <a:gd name="connsiteY12" fmla="*/ 396291 h 1303276"/>
            <a:gd name="connsiteX13" fmla="*/ 1496357 w 2649678"/>
            <a:gd name="connsiteY13" fmla="*/ 396291 h 1303276"/>
            <a:gd name="connsiteX14" fmla="*/ 1130597 w 2649678"/>
            <a:gd name="connsiteY14" fmla="*/ 637190 h 1303276"/>
            <a:gd name="connsiteX15" fmla="*/ 886757 w 2649678"/>
            <a:gd name="connsiteY15" fmla="*/ 451557 h 1303276"/>
            <a:gd name="connsiteX16" fmla="*/ 627677 w 2649678"/>
            <a:gd name="connsiteY16" fmla="*/ 297231 h 1303276"/>
            <a:gd name="connsiteX17" fmla="*/ 345737 w 2649678"/>
            <a:gd name="connsiteY17" fmla="*/ 649147 h 1303276"/>
            <a:gd name="connsiteX18" fmla="*/ 200957 w 2649678"/>
            <a:gd name="connsiteY18" fmla="*/ 980456 h 1303276"/>
            <a:gd name="connsiteX19" fmla="*/ 40937 w 2649678"/>
            <a:gd name="connsiteY19" fmla="*/ 1286652 h 1303276"/>
            <a:gd name="connsiteX20" fmla="*/ 2837 w 2649678"/>
            <a:gd name="connsiteY20" fmla="*/ 449631 h 1303276"/>
            <a:gd name="connsiteX21" fmla="*/ 10457 w 2649678"/>
            <a:gd name="connsiteY21" fmla="*/ 274371 h 1303276"/>
            <a:gd name="connsiteX22" fmla="*/ 40937 w 2649678"/>
            <a:gd name="connsiteY22" fmla="*/ 160071 h 1303276"/>
            <a:gd name="connsiteX0" fmla="*/ 40937 w 2649678"/>
            <a:gd name="connsiteY0" fmla="*/ 160071 h 1303276"/>
            <a:gd name="connsiteX1" fmla="*/ 269537 w 2649678"/>
            <a:gd name="connsiteY1" fmla="*/ 83871 h 1303276"/>
            <a:gd name="connsiteX2" fmla="*/ 650537 w 2649678"/>
            <a:gd name="connsiteY2" fmla="*/ 51 h 1303276"/>
            <a:gd name="connsiteX3" fmla="*/ 1016297 w 2649678"/>
            <a:gd name="connsiteY3" fmla="*/ 95999 h 1303276"/>
            <a:gd name="connsiteX4" fmla="*/ 1443017 w 2649678"/>
            <a:gd name="connsiteY4" fmla="*/ 159212 h 1303276"/>
            <a:gd name="connsiteX5" fmla="*/ 1869737 w 2649678"/>
            <a:gd name="connsiteY5" fmla="*/ 61011 h 1303276"/>
            <a:gd name="connsiteX6" fmla="*/ 2182157 w 2649678"/>
            <a:gd name="connsiteY6" fmla="*/ 76251 h 1303276"/>
            <a:gd name="connsiteX7" fmla="*/ 2563157 w 2649678"/>
            <a:gd name="connsiteY7" fmla="*/ 144831 h 1303276"/>
            <a:gd name="connsiteX8" fmla="*/ 2646977 w 2649678"/>
            <a:gd name="connsiteY8" fmla="*/ 633908 h 1303276"/>
            <a:gd name="connsiteX9" fmla="*/ 2502197 w 2649678"/>
            <a:gd name="connsiteY9" fmla="*/ 765701 h 1303276"/>
            <a:gd name="connsiteX10" fmla="*/ 2258357 w 2649678"/>
            <a:gd name="connsiteY10" fmla="*/ 693740 h 1303276"/>
            <a:gd name="connsiteX11" fmla="*/ 1984037 w 2649678"/>
            <a:gd name="connsiteY11" fmla="*/ 631654 h 1303276"/>
            <a:gd name="connsiteX12" fmla="*/ 1671617 w 2649678"/>
            <a:gd name="connsiteY12" fmla="*/ 396291 h 1303276"/>
            <a:gd name="connsiteX13" fmla="*/ 1496357 w 2649678"/>
            <a:gd name="connsiteY13" fmla="*/ 396291 h 1303276"/>
            <a:gd name="connsiteX14" fmla="*/ 1130597 w 2649678"/>
            <a:gd name="connsiteY14" fmla="*/ 637190 h 1303276"/>
            <a:gd name="connsiteX15" fmla="*/ 886757 w 2649678"/>
            <a:gd name="connsiteY15" fmla="*/ 451557 h 1303276"/>
            <a:gd name="connsiteX16" fmla="*/ 642917 w 2649678"/>
            <a:gd name="connsiteY16" fmla="*/ 467899 h 1303276"/>
            <a:gd name="connsiteX17" fmla="*/ 345737 w 2649678"/>
            <a:gd name="connsiteY17" fmla="*/ 649147 h 1303276"/>
            <a:gd name="connsiteX18" fmla="*/ 200957 w 2649678"/>
            <a:gd name="connsiteY18" fmla="*/ 980456 h 1303276"/>
            <a:gd name="connsiteX19" fmla="*/ 40937 w 2649678"/>
            <a:gd name="connsiteY19" fmla="*/ 1286652 h 1303276"/>
            <a:gd name="connsiteX20" fmla="*/ 2837 w 2649678"/>
            <a:gd name="connsiteY20" fmla="*/ 449631 h 1303276"/>
            <a:gd name="connsiteX21" fmla="*/ 10457 w 2649678"/>
            <a:gd name="connsiteY21" fmla="*/ 274371 h 1303276"/>
            <a:gd name="connsiteX22" fmla="*/ 40937 w 2649678"/>
            <a:gd name="connsiteY22" fmla="*/ 160071 h 1303276"/>
            <a:gd name="connsiteX0" fmla="*/ 40937 w 2649678"/>
            <a:gd name="connsiteY0" fmla="*/ 160071 h 1302616"/>
            <a:gd name="connsiteX1" fmla="*/ 269537 w 2649678"/>
            <a:gd name="connsiteY1" fmla="*/ 83871 h 1302616"/>
            <a:gd name="connsiteX2" fmla="*/ 650537 w 2649678"/>
            <a:gd name="connsiteY2" fmla="*/ 51 h 1302616"/>
            <a:gd name="connsiteX3" fmla="*/ 1016297 w 2649678"/>
            <a:gd name="connsiteY3" fmla="*/ 95999 h 1302616"/>
            <a:gd name="connsiteX4" fmla="*/ 1443017 w 2649678"/>
            <a:gd name="connsiteY4" fmla="*/ 159212 h 1302616"/>
            <a:gd name="connsiteX5" fmla="*/ 1869737 w 2649678"/>
            <a:gd name="connsiteY5" fmla="*/ 61011 h 1302616"/>
            <a:gd name="connsiteX6" fmla="*/ 2182157 w 2649678"/>
            <a:gd name="connsiteY6" fmla="*/ 76251 h 1302616"/>
            <a:gd name="connsiteX7" fmla="*/ 2563157 w 2649678"/>
            <a:gd name="connsiteY7" fmla="*/ 144831 h 1302616"/>
            <a:gd name="connsiteX8" fmla="*/ 2646977 w 2649678"/>
            <a:gd name="connsiteY8" fmla="*/ 633908 h 1302616"/>
            <a:gd name="connsiteX9" fmla="*/ 2502197 w 2649678"/>
            <a:gd name="connsiteY9" fmla="*/ 765701 h 1302616"/>
            <a:gd name="connsiteX10" fmla="*/ 2258357 w 2649678"/>
            <a:gd name="connsiteY10" fmla="*/ 693740 h 1302616"/>
            <a:gd name="connsiteX11" fmla="*/ 1984037 w 2649678"/>
            <a:gd name="connsiteY11" fmla="*/ 631654 h 1302616"/>
            <a:gd name="connsiteX12" fmla="*/ 1671617 w 2649678"/>
            <a:gd name="connsiteY12" fmla="*/ 396291 h 1302616"/>
            <a:gd name="connsiteX13" fmla="*/ 1496357 w 2649678"/>
            <a:gd name="connsiteY13" fmla="*/ 396291 h 1302616"/>
            <a:gd name="connsiteX14" fmla="*/ 1130597 w 2649678"/>
            <a:gd name="connsiteY14" fmla="*/ 637190 h 1302616"/>
            <a:gd name="connsiteX15" fmla="*/ 886757 w 2649678"/>
            <a:gd name="connsiteY15" fmla="*/ 451557 h 1302616"/>
            <a:gd name="connsiteX16" fmla="*/ 642917 w 2649678"/>
            <a:gd name="connsiteY16" fmla="*/ 467899 h 1302616"/>
            <a:gd name="connsiteX17" fmla="*/ 421937 w 2649678"/>
            <a:gd name="connsiteY17" fmla="*/ 742239 h 1302616"/>
            <a:gd name="connsiteX18" fmla="*/ 200957 w 2649678"/>
            <a:gd name="connsiteY18" fmla="*/ 980456 h 1302616"/>
            <a:gd name="connsiteX19" fmla="*/ 40937 w 2649678"/>
            <a:gd name="connsiteY19" fmla="*/ 1286652 h 1302616"/>
            <a:gd name="connsiteX20" fmla="*/ 2837 w 2649678"/>
            <a:gd name="connsiteY20" fmla="*/ 449631 h 1302616"/>
            <a:gd name="connsiteX21" fmla="*/ 10457 w 2649678"/>
            <a:gd name="connsiteY21" fmla="*/ 274371 h 1302616"/>
            <a:gd name="connsiteX22" fmla="*/ 40937 w 2649678"/>
            <a:gd name="connsiteY22" fmla="*/ 160071 h 1302616"/>
            <a:gd name="connsiteX0" fmla="*/ 51462 w 2660203"/>
            <a:gd name="connsiteY0" fmla="*/ 160071 h 1156008"/>
            <a:gd name="connsiteX1" fmla="*/ 280062 w 2660203"/>
            <a:gd name="connsiteY1" fmla="*/ 83871 h 1156008"/>
            <a:gd name="connsiteX2" fmla="*/ 661062 w 2660203"/>
            <a:gd name="connsiteY2" fmla="*/ 51 h 1156008"/>
            <a:gd name="connsiteX3" fmla="*/ 1026822 w 2660203"/>
            <a:gd name="connsiteY3" fmla="*/ 95999 h 1156008"/>
            <a:gd name="connsiteX4" fmla="*/ 1453542 w 2660203"/>
            <a:gd name="connsiteY4" fmla="*/ 159212 h 1156008"/>
            <a:gd name="connsiteX5" fmla="*/ 1880262 w 2660203"/>
            <a:gd name="connsiteY5" fmla="*/ 61011 h 1156008"/>
            <a:gd name="connsiteX6" fmla="*/ 2192682 w 2660203"/>
            <a:gd name="connsiteY6" fmla="*/ 76251 h 1156008"/>
            <a:gd name="connsiteX7" fmla="*/ 2573682 w 2660203"/>
            <a:gd name="connsiteY7" fmla="*/ 144831 h 1156008"/>
            <a:gd name="connsiteX8" fmla="*/ 2657502 w 2660203"/>
            <a:gd name="connsiteY8" fmla="*/ 633908 h 1156008"/>
            <a:gd name="connsiteX9" fmla="*/ 2512722 w 2660203"/>
            <a:gd name="connsiteY9" fmla="*/ 765701 h 1156008"/>
            <a:gd name="connsiteX10" fmla="*/ 2268882 w 2660203"/>
            <a:gd name="connsiteY10" fmla="*/ 693740 h 1156008"/>
            <a:gd name="connsiteX11" fmla="*/ 1994562 w 2660203"/>
            <a:gd name="connsiteY11" fmla="*/ 631654 h 1156008"/>
            <a:gd name="connsiteX12" fmla="*/ 1682142 w 2660203"/>
            <a:gd name="connsiteY12" fmla="*/ 396291 h 1156008"/>
            <a:gd name="connsiteX13" fmla="*/ 1506882 w 2660203"/>
            <a:gd name="connsiteY13" fmla="*/ 396291 h 1156008"/>
            <a:gd name="connsiteX14" fmla="*/ 1141122 w 2660203"/>
            <a:gd name="connsiteY14" fmla="*/ 637190 h 1156008"/>
            <a:gd name="connsiteX15" fmla="*/ 897282 w 2660203"/>
            <a:gd name="connsiteY15" fmla="*/ 451557 h 1156008"/>
            <a:gd name="connsiteX16" fmla="*/ 653442 w 2660203"/>
            <a:gd name="connsiteY16" fmla="*/ 467899 h 1156008"/>
            <a:gd name="connsiteX17" fmla="*/ 432462 w 2660203"/>
            <a:gd name="connsiteY17" fmla="*/ 742239 h 1156008"/>
            <a:gd name="connsiteX18" fmla="*/ 211482 w 2660203"/>
            <a:gd name="connsiteY18" fmla="*/ 980456 h 1156008"/>
            <a:gd name="connsiteX19" fmla="*/ 13362 w 2660203"/>
            <a:gd name="connsiteY19" fmla="*/ 1131501 h 1156008"/>
            <a:gd name="connsiteX20" fmla="*/ 13362 w 2660203"/>
            <a:gd name="connsiteY20" fmla="*/ 449631 h 1156008"/>
            <a:gd name="connsiteX21" fmla="*/ 20982 w 2660203"/>
            <a:gd name="connsiteY21" fmla="*/ 274371 h 1156008"/>
            <a:gd name="connsiteX22" fmla="*/ 51462 w 2660203"/>
            <a:gd name="connsiteY22" fmla="*/ 160071 h 1156008"/>
            <a:gd name="connsiteX0" fmla="*/ 51462 w 2660203"/>
            <a:gd name="connsiteY0" fmla="*/ 160071 h 1156008"/>
            <a:gd name="connsiteX1" fmla="*/ 280062 w 2660203"/>
            <a:gd name="connsiteY1" fmla="*/ 83871 h 1156008"/>
            <a:gd name="connsiteX2" fmla="*/ 661062 w 2660203"/>
            <a:gd name="connsiteY2" fmla="*/ 51 h 1156008"/>
            <a:gd name="connsiteX3" fmla="*/ 1026822 w 2660203"/>
            <a:gd name="connsiteY3" fmla="*/ 95999 h 1156008"/>
            <a:gd name="connsiteX4" fmla="*/ 1453542 w 2660203"/>
            <a:gd name="connsiteY4" fmla="*/ 159212 h 1156008"/>
            <a:gd name="connsiteX5" fmla="*/ 1880262 w 2660203"/>
            <a:gd name="connsiteY5" fmla="*/ 61011 h 1156008"/>
            <a:gd name="connsiteX6" fmla="*/ 2192682 w 2660203"/>
            <a:gd name="connsiteY6" fmla="*/ 76251 h 1156008"/>
            <a:gd name="connsiteX7" fmla="*/ 2573682 w 2660203"/>
            <a:gd name="connsiteY7" fmla="*/ 144831 h 1156008"/>
            <a:gd name="connsiteX8" fmla="*/ 2657502 w 2660203"/>
            <a:gd name="connsiteY8" fmla="*/ 633908 h 1156008"/>
            <a:gd name="connsiteX9" fmla="*/ 2512722 w 2660203"/>
            <a:gd name="connsiteY9" fmla="*/ 765701 h 1156008"/>
            <a:gd name="connsiteX10" fmla="*/ 2268882 w 2660203"/>
            <a:gd name="connsiteY10" fmla="*/ 693740 h 1156008"/>
            <a:gd name="connsiteX11" fmla="*/ 1994562 w 2660203"/>
            <a:gd name="connsiteY11" fmla="*/ 631654 h 1156008"/>
            <a:gd name="connsiteX12" fmla="*/ 1666902 w 2660203"/>
            <a:gd name="connsiteY12" fmla="*/ 644534 h 1156008"/>
            <a:gd name="connsiteX13" fmla="*/ 1506882 w 2660203"/>
            <a:gd name="connsiteY13" fmla="*/ 396291 h 1156008"/>
            <a:gd name="connsiteX14" fmla="*/ 1141122 w 2660203"/>
            <a:gd name="connsiteY14" fmla="*/ 637190 h 1156008"/>
            <a:gd name="connsiteX15" fmla="*/ 897282 w 2660203"/>
            <a:gd name="connsiteY15" fmla="*/ 451557 h 1156008"/>
            <a:gd name="connsiteX16" fmla="*/ 653442 w 2660203"/>
            <a:gd name="connsiteY16" fmla="*/ 467899 h 1156008"/>
            <a:gd name="connsiteX17" fmla="*/ 432462 w 2660203"/>
            <a:gd name="connsiteY17" fmla="*/ 742239 h 1156008"/>
            <a:gd name="connsiteX18" fmla="*/ 211482 w 2660203"/>
            <a:gd name="connsiteY18" fmla="*/ 980456 h 1156008"/>
            <a:gd name="connsiteX19" fmla="*/ 13362 w 2660203"/>
            <a:gd name="connsiteY19" fmla="*/ 1131501 h 1156008"/>
            <a:gd name="connsiteX20" fmla="*/ 13362 w 2660203"/>
            <a:gd name="connsiteY20" fmla="*/ 449631 h 1156008"/>
            <a:gd name="connsiteX21" fmla="*/ 20982 w 2660203"/>
            <a:gd name="connsiteY21" fmla="*/ 274371 h 1156008"/>
            <a:gd name="connsiteX22" fmla="*/ 51462 w 2660203"/>
            <a:gd name="connsiteY22" fmla="*/ 160071 h 1156008"/>
            <a:gd name="connsiteX0" fmla="*/ 51462 w 2660203"/>
            <a:gd name="connsiteY0" fmla="*/ 160071 h 1156008"/>
            <a:gd name="connsiteX1" fmla="*/ 280062 w 2660203"/>
            <a:gd name="connsiteY1" fmla="*/ 83871 h 1156008"/>
            <a:gd name="connsiteX2" fmla="*/ 661062 w 2660203"/>
            <a:gd name="connsiteY2" fmla="*/ 51 h 1156008"/>
            <a:gd name="connsiteX3" fmla="*/ 1026822 w 2660203"/>
            <a:gd name="connsiteY3" fmla="*/ 95999 h 1156008"/>
            <a:gd name="connsiteX4" fmla="*/ 1453542 w 2660203"/>
            <a:gd name="connsiteY4" fmla="*/ 159212 h 1156008"/>
            <a:gd name="connsiteX5" fmla="*/ 1880262 w 2660203"/>
            <a:gd name="connsiteY5" fmla="*/ 61011 h 1156008"/>
            <a:gd name="connsiteX6" fmla="*/ 2192682 w 2660203"/>
            <a:gd name="connsiteY6" fmla="*/ 76251 h 1156008"/>
            <a:gd name="connsiteX7" fmla="*/ 2573682 w 2660203"/>
            <a:gd name="connsiteY7" fmla="*/ 144831 h 1156008"/>
            <a:gd name="connsiteX8" fmla="*/ 2657502 w 2660203"/>
            <a:gd name="connsiteY8" fmla="*/ 633908 h 1156008"/>
            <a:gd name="connsiteX9" fmla="*/ 2512722 w 2660203"/>
            <a:gd name="connsiteY9" fmla="*/ 765701 h 1156008"/>
            <a:gd name="connsiteX10" fmla="*/ 2268882 w 2660203"/>
            <a:gd name="connsiteY10" fmla="*/ 693740 h 1156008"/>
            <a:gd name="connsiteX11" fmla="*/ 1994562 w 2660203"/>
            <a:gd name="connsiteY11" fmla="*/ 631654 h 1156008"/>
            <a:gd name="connsiteX12" fmla="*/ 1666902 w 2660203"/>
            <a:gd name="connsiteY12" fmla="*/ 644534 h 1156008"/>
            <a:gd name="connsiteX13" fmla="*/ 1506882 w 2660203"/>
            <a:gd name="connsiteY13" fmla="*/ 613504 h 1156008"/>
            <a:gd name="connsiteX14" fmla="*/ 1141122 w 2660203"/>
            <a:gd name="connsiteY14" fmla="*/ 637190 h 1156008"/>
            <a:gd name="connsiteX15" fmla="*/ 897282 w 2660203"/>
            <a:gd name="connsiteY15" fmla="*/ 451557 h 1156008"/>
            <a:gd name="connsiteX16" fmla="*/ 653442 w 2660203"/>
            <a:gd name="connsiteY16" fmla="*/ 467899 h 1156008"/>
            <a:gd name="connsiteX17" fmla="*/ 432462 w 2660203"/>
            <a:gd name="connsiteY17" fmla="*/ 742239 h 1156008"/>
            <a:gd name="connsiteX18" fmla="*/ 211482 w 2660203"/>
            <a:gd name="connsiteY18" fmla="*/ 980456 h 1156008"/>
            <a:gd name="connsiteX19" fmla="*/ 13362 w 2660203"/>
            <a:gd name="connsiteY19" fmla="*/ 1131501 h 1156008"/>
            <a:gd name="connsiteX20" fmla="*/ 13362 w 2660203"/>
            <a:gd name="connsiteY20" fmla="*/ 449631 h 1156008"/>
            <a:gd name="connsiteX21" fmla="*/ 20982 w 2660203"/>
            <a:gd name="connsiteY21" fmla="*/ 274371 h 1156008"/>
            <a:gd name="connsiteX22" fmla="*/ 51462 w 2660203"/>
            <a:gd name="connsiteY22" fmla="*/ 160071 h 1156008"/>
            <a:gd name="connsiteX0" fmla="*/ 51462 w 2660203"/>
            <a:gd name="connsiteY0" fmla="*/ 160071 h 1156008"/>
            <a:gd name="connsiteX1" fmla="*/ 280062 w 2660203"/>
            <a:gd name="connsiteY1" fmla="*/ 83871 h 1156008"/>
            <a:gd name="connsiteX2" fmla="*/ 661062 w 2660203"/>
            <a:gd name="connsiteY2" fmla="*/ 51 h 1156008"/>
            <a:gd name="connsiteX3" fmla="*/ 1026822 w 2660203"/>
            <a:gd name="connsiteY3" fmla="*/ 95999 h 1156008"/>
            <a:gd name="connsiteX4" fmla="*/ 1453542 w 2660203"/>
            <a:gd name="connsiteY4" fmla="*/ 159212 h 1156008"/>
            <a:gd name="connsiteX5" fmla="*/ 1880262 w 2660203"/>
            <a:gd name="connsiteY5" fmla="*/ 61011 h 1156008"/>
            <a:gd name="connsiteX6" fmla="*/ 2192682 w 2660203"/>
            <a:gd name="connsiteY6" fmla="*/ 76251 h 1156008"/>
            <a:gd name="connsiteX7" fmla="*/ 2573682 w 2660203"/>
            <a:gd name="connsiteY7" fmla="*/ 144831 h 1156008"/>
            <a:gd name="connsiteX8" fmla="*/ 2657502 w 2660203"/>
            <a:gd name="connsiteY8" fmla="*/ 633908 h 1156008"/>
            <a:gd name="connsiteX9" fmla="*/ 2512722 w 2660203"/>
            <a:gd name="connsiteY9" fmla="*/ 765701 h 1156008"/>
            <a:gd name="connsiteX10" fmla="*/ 2268882 w 2660203"/>
            <a:gd name="connsiteY10" fmla="*/ 693740 h 1156008"/>
            <a:gd name="connsiteX11" fmla="*/ 2032662 w 2660203"/>
            <a:gd name="connsiteY11" fmla="*/ 802321 h 1156008"/>
            <a:gd name="connsiteX12" fmla="*/ 1666902 w 2660203"/>
            <a:gd name="connsiteY12" fmla="*/ 644534 h 1156008"/>
            <a:gd name="connsiteX13" fmla="*/ 1506882 w 2660203"/>
            <a:gd name="connsiteY13" fmla="*/ 613504 h 1156008"/>
            <a:gd name="connsiteX14" fmla="*/ 1141122 w 2660203"/>
            <a:gd name="connsiteY14" fmla="*/ 637190 h 1156008"/>
            <a:gd name="connsiteX15" fmla="*/ 897282 w 2660203"/>
            <a:gd name="connsiteY15" fmla="*/ 451557 h 1156008"/>
            <a:gd name="connsiteX16" fmla="*/ 653442 w 2660203"/>
            <a:gd name="connsiteY16" fmla="*/ 467899 h 1156008"/>
            <a:gd name="connsiteX17" fmla="*/ 432462 w 2660203"/>
            <a:gd name="connsiteY17" fmla="*/ 742239 h 1156008"/>
            <a:gd name="connsiteX18" fmla="*/ 211482 w 2660203"/>
            <a:gd name="connsiteY18" fmla="*/ 980456 h 1156008"/>
            <a:gd name="connsiteX19" fmla="*/ 13362 w 2660203"/>
            <a:gd name="connsiteY19" fmla="*/ 1131501 h 1156008"/>
            <a:gd name="connsiteX20" fmla="*/ 13362 w 2660203"/>
            <a:gd name="connsiteY20" fmla="*/ 449631 h 1156008"/>
            <a:gd name="connsiteX21" fmla="*/ 20982 w 2660203"/>
            <a:gd name="connsiteY21" fmla="*/ 274371 h 1156008"/>
            <a:gd name="connsiteX22" fmla="*/ 51462 w 2660203"/>
            <a:gd name="connsiteY22" fmla="*/ 160071 h 1156008"/>
            <a:gd name="connsiteX0" fmla="*/ 51462 w 2660203"/>
            <a:gd name="connsiteY0" fmla="*/ 160071 h 1156008"/>
            <a:gd name="connsiteX1" fmla="*/ 280062 w 2660203"/>
            <a:gd name="connsiteY1" fmla="*/ 83871 h 1156008"/>
            <a:gd name="connsiteX2" fmla="*/ 661062 w 2660203"/>
            <a:gd name="connsiteY2" fmla="*/ 51 h 1156008"/>
            <a:gd name="connsiteX3" fmla="*/ 1026822 w 2660203"/>
            <a:gd name="connsiteY3" fmla="*/ 95999 h 1156008"/>
            <a:gd name="connsiteX4" fmla="*/ 1453542 w 2660203"/>
            <a:gd name="connsiteY4" fmla="*/ 159212 h 1156008"/>
            <a:gd name="connsiteX5" fmla="*/ 1880262 w 2660203"/>
            <a:gd name="connsiteY5" fmla="*/ 61011 h 1156008"/>
            <a:gd name="connsiteX6" fmla="*/ 2192682 w 2660203"/>
            <a:gd name="connsiteY6" fmla="*/ 76251 h 1156008"/>
            <a:gd name="connsiteX7" fmla="*/ 2573682 w 2660203"/>
            <a:gd name="connsiteY7" fmla="*/ 144831 h 1156008"/>
            <a:gd name="connsiteX8" fmla="*/ 2657502 w 2660203"/>
            <a:gd name="connsiteY8" fmla="*/ 633908 h 1156008"/>
            <a:gd name="connsiteX9" fmla="*/ 2512722 w 2660203"/>
            <a:gd name="connsiteY9" fmla="*/ 765701 h 1156008"/>
            <a:gd name="connsiteX10" fmla="*/ 2314602 w 2660203"/>
            <a:gd name="connsiteY10" fmla="*/ 848893 h 1156008"/>
            <a:gd name="connsiteX11" fmla="*/ 2032662 w 2660203"/>
            <a:gd name="connsiteY11" fmla="*/ 802321 h 1156008"/>
            <a:gd name="connsiteX12" fmla="*/ 1666902 w 2660203"/>
            <a:gd name="connsiteY12" fmla="*/ 644534 h 1156008"/>
            <a:gd name="connsiteX13" fmla="*/ 1506882 w 2660203"/>
            <a:gd name="connsiteY13" fmla="*/ 613504 h 1156008"/>
            <a:gd name="connsiteX14" fmla="*/ 1141122 w 2660203"/>
            <a:gd name="connsiteY14" fmla="*/ 637190 h 1156008"/>
            <a:gd name="connsiteX15" fmla="*/ 897282 w 2660203"/>
            <a:gd name="connsiteY15" fmla="*/ 451557 h 1156008"/>
            <a:gd name="connsiteX16" fmla="*/ 653442 w 2660203"/>
            <a:gd name="connsiteY16" fmla="*/ 467899 h 1156008"/>
            <a:gd name="connsiteX17" fmla="*/ 432462 w 2660203"/>
            <a:gd name="connsiteY17" fmla="*/ 742239 h 1156008"/>
            <a:gd name="connsiteX18" fmla="*/ 211482 w 2660203"/>
            <a:gd name="connsiteY18" fmla="*/ 980456 h 1156008"/>
            <a:gd name="connsiteX19" fmla="*/ 13362 w 2660203"/>
            <a:gd name="connsiteY19" fmla="*/ 1131501 h 1156008"/>
            <a:gd name="connsiteX20" fmla="*/ 13362 w 2660203"/>
            <a:gd name="connsiteY20" fmla="*/ 449631 h 1156008"/>
            <a:gd name="connsiteX21" fmla="*/ 20982 w 2660203"/>
            <a:gd name="connsiteY21" fmla="*/ 274371 h 1156008"/>
            <a:gd name="connsiteX22" fmla="*/ 51462 w 2660203"/>
            <a:gd name="connsiteY22" fmla="*/ 160071 h 1156008"/>
            <a:gd name="connsiteX0" fmla="*/ 51462 w 2659333"/>
            <a:gd name="connsiteY0" fmla="*/ 160071 h 1156008"/>
            <a:gd name="connsiteX1" fmla="*/ 280062 w 2659333"/>
            <a:gd name="connsiteY1" fmla="*/ 83871 h 1156008"/>
            <a:gd name="connsiteX2" fmla="*/ 661062 w 2659333"/>
            <a:gd name="connsiteY2" fmla="*/ 51 h 1156008"/>
            <a:gd name="connsiteX3" fmla="*/ 1026822 w 2659333"/>
            <a:gd name="connsiteY3" fmla="*/ 95999 h 1156008"/>
            <a:gd name="connsiteX4" fmla="*/ 1453542 w 2659333"/>
            <a:gd name="connsiteY4" fmla="*/ 159212 h 1156008"/>
            <a:gd name="connsiteX5" fmla="*/ 1880262 w 2659333"/>
            <a:gd name="connsiteY5" fmla="*/ 61011 h 1156008"/>
            <a:gd name="connsiteX6" fmla="*/ 2192682 w 2659333"/>
            <a:gd name="connsiteY6" fmla="*/ 76251 h 1156008"/>
            <a:gd name="connsiteX7" fmla="*/ 2573682 w 2659333"/>
            <a:gd name="connsiteY7" fmla="*/ 144831 h 1156008"/>
            <a:gd name="connsiteX8" fmla="*/ 2657502 w 2659333"/>
            <a:gd name="connsiteY8" fmla="*/ 633908 h 1156008"/>
            <a:gd name="connsiteX9" fmla="*/ 2527963 w 2659333"/>
            <a:gd name="connsiteY9" fmla="*/ 812247 h 1156008"/>
            <a:gd name="connsiteX10" fmla="*/ 2314602 w 2659333"/>
            <a:gd name="connsiteY10" fmla="*/ 848893 h 1156008"/>
            <a:gd name="connsiteX11" fmla="*/ 2032662 w 2659333"/>
            <a:gd name="connsiteY11" fmla="*/ 802321 h 1156008"/>
            <a:gd name="connsiteX12" fmla="*/ 1666902 w 2659333"/>
            <a:gd name="connsiteY12" fmla="*/ 644534 h 1156008"/>
            <a:gd name="connsiteX13" fmla="*/ 1506882 w 2659333"/>
            <a:gd name="connsiteY13" fmla="*/ 613504 h 1156008"/>
            <a:gd name="connsiteX14" fmla="*/ 1141122 w 2659333"/>
            <a:gd name="connsiteY14" fmla="*/ 637190 h 1156008"/>
            <a:gd name="connsiteX15" fmla="*/ 897282 w 2659333"/>
            <a:gd name="connsiteY15" fmla="*/ 451557 h 1156008"/>
            <a:gd name="connsiteX16" fmla="*/ 653442 w 2659333"/>
            <a:gd name="connsiteY16" fmla="*/ 467899 h 1156008"/>
            <a:gd name="connsiteX17" fmla="*/ 432462 w 2659333"/>
            <a:gd name="connsiteY17" fmla="*/ 742239 h 1156008"/>
            <a:gd name="connsiteX18" fmla="*/ 211482 w 2659333"/>
            <a:gd name="connsiteY18" fmla="*/ 980456 h 1156008"/>
            <a:gd name="connsiteX19" fmla="*/ 13362 w 2659333"/>
            <a:gd name="connsiteY19" fmla="*/ 1131501 h 1156008"/>
            <a:gd name="connsiteX20" fmla="*/ 13362 w 2659333"/>
            <a:gd name="connsiteY20" fmla="*/ 449631 h 1156008"/>
            <a:gd name="connsiteX21" fmla="*/ 20982 w 2659333"/>
            <a:gd name="connsiteY21" fmla="*/ 274371 h 1156008"/>
            <a:gd name="connsiteX22" fmla="*/ 51462 w 2659333"/>
            <a:gd name="connsiteY22" fmla="*/ 160071 h 1156008"/>
            <a:gd name="connsiteX0" fmla="*/ 51462 w 2659333"/>
            <a:gd name="connsiteY0" fmla="*/ 160071 h 1156008"/>
            <a:gd name="connsiteX1" fmla="*/ 280062 w 2659333"/>
            <a:gd name="connsiteY1" fmla="*/ 83871 h 1156008"/>
            <a:gd name="connsiteX2" fmla="*/ 661062 w 2659333"/>
            <a:gd name="connsiteY2" fmla="*/ 51 h 1156008"/>
            <a:gd name="connsiteX3" fmla="*/ 1026822 w 2659333"/>
            <a:gd name="connsiteY3" fmla="*/ 95999 h 1156008"/>
            <a:gd name="connsiteX4" fmla="*/ 1453542 w 2659333"/>
            <a:gd name="connsiteY4" fmla="*/ 159212 h 1156008"/>
            <a:gd name="connsiteX5" fmla="*/ 1880262 w 2659333"/>
            <a:gd name="connsiteY5" fmla="*/ 61011 h 1156008"/>
            <a:gd name="connsiteX6" fmla="*/ 2192682 w 2659333"/>
            <a:gd name="connsiteY6" fmla="*/ 76251 h 1156008"/>
            <a:gd name="connsiteX7" fmla="*/ 2573682 w 2659333"/>
            <a:gd name="connsiteY7" fmla="*/ 144831 h 1156008"/>
            <a:gd name="connsiteX8" fmla="*/ 2657502 w 2659333"/>
            <a:gd name="connsiteY8" fmla="*/ 695968 h 1156008"/>
            <a:gd name="connsiteX9" fmla="*/ 2527963 w 2659333"/>
            <a:gd name="connsiteY9" fmla="*/ 812247 h 1156008"/>
            <a:gd name="connsiteX10" fmla="*/ 2314602 w 2659333"/>
            <a:gd name="connsiteY10" fmla="*/ 848893 h 1156008"/>
            <a:gd name="connsiteX11" fmla="*/ 2032662 w 2659333"/>
            <a:gd name="connsiteY11" fmla="*/ 802321 h 1156008"/>
            <a:gd name="connsiteX12" fmla="*/ 1666902 w 2659333"/>
            <a:gd name="connsiteY12" fmla="*/ 644534 h 1156008"/>
            <a:gd name="connsiteX13" fmla="*/ 1506882 w 2659333"/>
            <a:gd name="connsiteY13" fmla="*/ 613504 h 1156008"/>
            <a:gd name="connsiteX14" fmla="*/ 1141122 w 2659333"/>
            <a:gd name="connsiteY14" fmla="*/ 637190 h 1156008"/>
            <a:gd name="connsiteX15" fmla="*/ 897282 w 2659333"/>
            <a:gd name="connsiteY15" fmla="*/ 451557 h 1156008"/>
            <a:gd name="connsiteX16" fmla="*/ 653442 w 2659333"/>
            <a:gd name="connsiteY16" fmla="*/ 467899 h 1156008"/>
            <a:gd name="connsiteX17" fmla="*/ 432462 w 2659333"/>
            <a:gd name="connsiteY17" fmla="*/ 742239 h 1156008"/>
            <a:gd name="connsiteX18" fmla="*/ 211482 w 2659333"/>
            <a:gd name="connsiteY18" fmla="*/ 980456 h 1156008"/>
            <a:gd name="connsiteX19" fmla="*/ 13362 w 2659333"/>
            <a:gd name="connsiteY19" fmla="*/ 1131501 h 1156008"/>
            <a:gd name="connsiteX20" fmla="*/ 13362 w 2659333"/>
            <a:gd name="connsiteY20" fmla="*/ 449631 h 1156008"/>
            <a:gd name="connsiteX21" fmla="*/ 20982 w 2659333"/>
            <a:gd name="connsiteY21" fmla="*/ 274371 h 1156008"/>
            <a:gd name="connsiteX22" fmla="*/ 51462 w 2659333"/>
            <a:gd name="connsiteY22" fmla="*/ 160071 h 1156008"/>
            <a:gd name="connsiteX0" fmla="*/ 51462 w 2659333"/>
            <a:gd name="connsiteY0" fmla="*/ 160071 h 1156008"/>
            <a:gd name="connsiteX1" fmla="*/ 280062 w 2659333"/>
            <a:gd name="connsiteY1" fmla="*/ 83871 h 1156008"/>
            <a:gd name="connsiteX2" fmla="*/ 661062 w 2659333"/>
            <a:gd name="connsiteY2" fmla="*/ 51 h 1156008"/>
            <a:gd name="connsiteX3" fmla="*/ 1026822 w 2659333"/>
            <a:gd name="connsiteY3" fmla="*/ 95999 h 1156008"/>
            <a:gd name="connsiteX4" fmla="*/ 1476402 w 2659333"/>
            <a:gd name="connsiteY4" fmla="*/ 81636 h 1156008"/>
            <a:gd name="connsiteX5" fmla="*/ 1880262 w 2659333"/>
            <a:gd name="connsiteY5" fmla="*/ 61011 h 1156008"/>
            <a:gd name="connsiteX6" fmla="*/ 2192682 w 2659333"/>
            <a:gd name="connsiteY6" fmla="*/ 76251 h 1156008"/>
            <a:gd name="connsiteX7" fmla="*/ 2573682 w 2659333"/>
            <a:gd name="connsiteY7" fmla="*/ 144831 h 1156008"/>
            <a:gd name="connsiteX8" fmla="*/ 2657502 w 2659333"/>
            <a:gd name="connsiteY8" fmla="*/ 695968 h 1156008"/>
            <a:gd name="connsiteX9" fmla="*/ 2527963 w 2659333"/>
            <a:gd name="connsiteY9" fmla="*/ 812247 h 1156008"/>
            <a:gd name="connsiteX10" fmla="*/ 2314602 w 2659333"/>
            <a:gd name="connsiteY10" fmla="*/ 848893 h 1156008"/>
            <a:gd name="connsiteX11" fmla="*/ 2032662 w 2659333"/>
            <a:gd name="connsiteY11" fmla="*/ 802321 h 1156008"/>
            <a:gd name="connsiteX12" fmla="*/ 1666902 w 2659333"/>
            <a:gd name="connsiteY12" fmla="*/ 644534 h 1156008"/>
            <a:gd name="connsiteX13" fmla="*/ 1506882 w 2659333"/>
            <a:gd name="connsiteY13" fmla="*/ 613504 h 1156008"/>
            <a:gd name="connsiteX14" fmla="*/ 1141122 w 2659333"/>
            <a:gd name="connsiteY14" fmla="*/ 637190 h 1156008"/>
            <a:gd name="connsiteX15" fmla="*/ 897282 w 2659333"/>
            <a:gd name="connsiteY15" fmla="*/ 451557 h 1156008"/>
            <a:gd name="connsiteX16" fmla="*/ 653442 w 2659333"/>
            <a:gd name="connsiteY16" fmla="*/ 467899 h 1156008"/>
            <a:gd name="connsiteX17" fmla="*/ 432462 w 2659333"/>
            <a:gd name="connsiteY17" fmla="*/ 742239 h 1156008"/>
            <a:gd name="connsiteX18" fmla="*/ 211482 w 2659333"/>
            <a:gd name="connsiteY18" fmla="*/ 980456 h 1156008"/>
            <a:gd name="connsiteX19" fmla="*/ 13362 w 2659333"/>
            <a:gd name="connsiteY19" fmla="*/ 1131501 h 1156008"/>
            <a:gd name="connsiteX20" fmla="*/ 13362 w 2659333"/>
            <a:gd name="connsiteY20" fmla="*/ 449631 h 1156008"/>
            <a:gd name="connsiteX21" fmla="*/ 20982 w 2659333"/>
            <a:gd name="connsiteY21" fmla="*/ 274371 h 1156008"/>
            <a:gd name="connsiteX22" fmla="*/ 51462 w 2659333"/>
            <a:gd name="connsiteY22" fmla="*/ 160071 h 1156008"/>
            <a:gd name="connsiteX0" fmla="*/ 51462 w 2659333"/>
            <a:gd name="connsiteY0" fmla="*/ 235746 h 1231683"/>
            <a:gd name="connsiteX1" fmla="*/ 280062 w 2659333"/>
            <a:gd name="connsiteY1" fmla="*/ 6032 h 1231683"/>
            <a:gd name="connsiteX2" fmla="*/ 661062 w 2659333"/>
            <a:gd name="connsiteY2" fmla="*/ 75726 h 1231683"/>
            <a:gd name="connsiteX3" fmla="*/ 1026822 w 2659333"/>
            <a:gd name="connsiteY3" fmla="*/ 171674 h 1231683"/>
            <a:gd name="connsiteX4" fmla="*/ 1476402 w 2659333"/>
            <a:gd name="connsiteY4" fmla="*/ 157311 h 1231683"/>
            <a:gd name="connsiteX5" fmla="*/ 1880262 w 2659333"/>
            <a:gd name="connsiteY5" fmla="*/ 136686 h 1231683"/>
            <a:gd name="connsiteX6" fmla="*/ 2192682 w 2659333"/>
            <a:gd name="connsiteY6" fmla="*/ 151926 h 1231683"/>
            <a:gd name="connsiteX7" fmla="*/ 2573682 w 2659333"/>
            <a:gd name="connsiteY7" fmla="*/ 220506 h 1231683"/>
            <a:gd name="connsiteX8" fmla="*/ 2657502 w 2659333"/>
            <a:gd name="connsiteY8" fmla="*/ 771643 h 1231683"/>
            <a:gd name="connsiteX9" fmla="*/ 2527963 w 2659333"/>
            <a:gd name="connsiteY9" fmla="*/ 887922 h 1231683"/>
            <a:gd name="connsiteX10" fmla="*/ 2314602 w 2659333"/>
            <a:gd name="connsiteY10" fmla="*/ 924568 h 1231683"/>
            <a:gd name="connsiteX11" fmla="*/ 2032662 w 2659333"/>
            <a:gd name="connsiteY11" fmla="*/ 877996 h 1231683"/>
            <a:gd name="connsiteX12" fmla="*/ 1666902 w 2659333"/>
            <a:gd name="connsiteY12" fmla="*/ 720209 h 1231683"/>
            <a:gd name="connsiteX13" fmla="*/ 1506882 w 2659333"/>
            <a:gd name="connsiteY13" fmla="*/ 689179 h 1231683"/>
            <a:gd name="connsiteX14" fmla="*/ 1141122 w 2659333"/>
            <a:gd name="connsiteY14" fmla="*/ 712865 h 1231683"/>
            <a:gd name="connsiteX15" fmla="*/ 897282 w 2659333"/>
            <a:gd name="connsiteY15" fmla="*/ 527232 h 1231683"/>
            <a:gd name="connsiteX16" fmla="*/ 653442 w 2659333"/>
            <a:gd name="connsiteY16" fmla="*/ 543574 h 1231683"/>
            <a:gd name="connsiteX17" fmla="*/ 432462 w 2659333"/>
            <a:gd name="connsiteY17" fmla="*/ 817914 h 1231683"/>
            <a:gd name="connsiteX18" fmla="*/ 211482 w 2659333"/>
            <a:gd name="connsiteY18" fmla="*/ 1056131 h 1231683"/>
            <a:gd name="connsiteX19" fmla="*/ 13362 w 2659333"/>
            <a:gd name="connsiteY19" fmla="*/ 1207176 h 1231683"/>
            <a:gd name="connsiteX20" fmla="*/ 13362 w 2659333"/>
            <a:gd name="connsiteY20" fmla="*/ 525306 h 1231683"/>
            <a:gd name="connsiteX21" fmla="*/ 20982 w 2659333"/>
            <a:gd name="connsiteY21" fmla="*/ 350046 h 1231683"/>
            <a:gd name="connsiteX22" fmla="*/ 51462 w 2659333"/>
            <a:gd name="connsiteY22" fmla="*/ 235746 h 1231683"/>
            <a:gd name="connsiteX0" fmla="*/ 23716 w 2662067"/>
            <a:gd name="connsiteY0" fmla="*/ 356971 h 1238608"/>
            <a:gd name="connsiteX1" fmla="*/ 282796 w 2662067"/>
            <a:gd name="connsiteY1" fmla="*/ 12957 h 1238608"/>
            <a:gd name="connsiteX2" fmla="*/ 663796 w 2662067"/>
            <a:gd name="connsiteY2" fmla="*/ 82651 h 1238608"/>
            <a:gd name="connsiteX3" fmla="*/ 1029556 w 2662067"/>
            <a:gd name="connsiteY3" fmla="*/ 178599 h 1238608"/>
            <a:gd name="connsiteX4" fmla="*/ 1479136 w 2662067"/>
            <a:gd name="connsiteY4" fmla="*/ 164236 h 1238608"/>
            <a:gd name="connsiteX5" fmla="*/ 1882996 w 2662067"/>
            <a:gd name="connsiteY5" fmla="*/ 143611 h 1238608"/>
            <a:gd name="connsiteX6" fmla="*/ 2195416 w 2662067"/>
            <a:gd name="connsiteY6" fmla="*/ 158851 h 1238608"/>
            <a:gd name="connsiteX7" fmla="*/ 2576416 w 2662067"/>
            <a:gd name="connsiteY7" fmla="*/ 227431 h 1238608"/>
            <a:gd name="connsiteX8" fmla="*/ 2660236 w 2662067"/>
            <a:gd name="connsiteY8" fmla="*/ 778568 h 1238608"/>
            <a:gd name="connsiteX9" fmla="*/ 2530697 w 2662067"/>
            <a:gd name="connsiteY9" fmla="*/ 894847 h 1238608"/>
            <a:gd name="connsiteX10" fmla="*/ 2317336 w 2662067"/>
            <a:gd name="connsiteY10" fmla="*/ 931493 h 1238608"/>
            <a:gd name="connsiteX11" fmla="*/ 2035396 w 2662067"/>
            <a:gd name="connsiteY11" fmla="*/ 884921 h 1238608"/>
            <a:gd name="connsiteX12" fmla="*/ 1669636 w 2662067"/>
            <a:gd name="connsiteY12" fmla="*/ 727134 h 1238608"/>
            <a:gd name="connsiteX13" fmla="*/ 1509616 w 2662067"/>
            <a:gd name="connsiteY13" fmla="*/ 696104 h 1238608"/>
            <a:gd name="connsiteX14" fmla="*/ 1143856 w 2662067"/>
            <a:gd name="connsiteY14" fmla="*/ 719790 h 1238608"/>
            <a:gd name="connsiteX15" fmla="*/ 900016 w 2662067"/>
            <a:gd name="connsiteY15" fmla="*/ 534157 h 1238608"/>
            <a:gd name="connsiteX16" fmla="*/ 656176 w 2662067"/>
            <a:gd name="connsiteY16" fmla="*/ 550499 h 1238608"/>
            <a:gd name="connsiteX17" fmla="*/ 435196 w 2662067"/>
            <a:gd name="connsiteY17" fmla="*/ 824839 h 1238608"/>
            <a:gd name="connsiteX18" fmla="*/ 214216 w 2662067"/>
            <a:gd name="connsiteY18" fmla="*/ 1063056 h 1238608"/>
            <a:gd name="connsiteX19" fmla="*/ 16096 w 2662067"/>
            <a:gd name="connsiteY19" fmla="*/ 1214101 h 1238608"/>
            <a:gd name="connsiteX20" fmla="*/ 16096 w 2662067"/>
            <a:gd name="connsiteY20" fmla="*/ 532231 h 1238608"/>
            <a:gd name="connsiteX21" fmla="*/ 23716 w 2662067"/>
            <a:gd name="connsiteY21" fmla="*/ 356971 h 1238608"/>
            <a:gd name="connsiteX0" fmla="*/ 51463 w 2659334"/>
            <a:gd name="connsiteY0" fmla="*/ 53040 h 1241708"/>
            <a:gd name="connsiteX1" fmla="*/ 280063 w 2659334"/>
            <a:gd name="connsiteY1" fmla="*/ 16057 h 1241708"/>
            <a:gd name="connsiteX2" fmla="*/ 661063 w 2659334"/>
            <a:gd name="connsiteY2" fmla="*/ 85751 h 1241708"/>
            <a:gd name="connsiteX3" fmla="*/ 1026823 w 2659334"/>
            <a:gd name="connsiteY3" fmla="*/ 181699 h 1241708"/>
            <a:gd name="connsiteX4" fmla="*/ 1476403 w 2659334"/>
            <a:gd name="connsiteY4" fmla="*/ 167336 h 1241708"/>
            <a:gd name="connsiteX5" fmla="*/ 1880263 w 2659334"/>
            <a:gd name="connsiteY5" fmla="*/ 146711 h 1241708"/>
            <a:gd name="connsiteX6" fmla="*/ 2192683 w 2659334"/>
            <a:gd name="connsiteY6" fmla="*/ 161951 h 1241708"/>
            <a:gd name="connsiteX7" fmla="*/ 2573683 w 2659334"/>
            <a:gd name="connsiteY7" fmla="*/ 230531 h 1241708"/>
            <a:gd name="connsiteX8" fmla="*/ 2657503 w 2659334"/>
            <a:gd name="connsiteY8" fmla="*/ 781668 h 1241708"/>
            <a:gd name="connsiteX9" fmla="*/ 2527964 w 2659334"/>
            <a:gd name="connsiteY9" fmla="*/ 897947 h 1241708"/>
            <a:gd name="connsiteX10" fmla="*/ 2314603 w 2659334"/>
            <a:gd name="connsiteY10" fmla="*/ 934593 h 1241708"/>
            <a:gd name="connsiteX11" fmla="*/ 2032663 w 2659334"/>
            <a:gd name="connsiteY11" fmla="*/ 888021 h 1241708"/>
            <a:gd name="connsiteX12" fmla="*/ 1666903 w 2659334"/>
            <a:gd name="connsiteY12" fmla="*/ 730234 h 1241708"/>
            <a:gd name="connsiteX13" fmla="*/ 1506883 w 2659334"/>
            <a:gd name="connsiteY13" fmla="*/ 699204 h 1241708"/>
            <a:gd name="connsiteX14" fmla="*/ 1141123 w 2659334"/>
            <a:gd name="connsiteY14" fmla="*/ 722890 h 1241708"/>
            <a:gd name="connsiteX15" fmla="*/ 897283 w 2659334"/>
            <a:gd name="connsiteY15" fmla="*/ 537257 h 1241708"/>
            <a:gd name="connsiteX16" fmla="*/ 653443 w 2659334"/>
            <a:gd name="connsiteY16" fmla="*/ 553599 h 1241708"/>
            <a:gd name="connsiteX17" fmla="*/ 432463 w 2659334"/>
            <a:gd name="connsiteY17" fmla="*/ 827939 h 1241708"/>
            <a:gd name="connsiteX18" fmla="*/ 211483 w 2659334"/>
            <a:gd name="connsiteY18" fmla="*/ 1066156 h 1241708"/>
            <a:gd name="connsiteX19" fmla="*/ 13363 w 2659334"/>
            <a:gd name="connsiteY19" fmla="*/ 1217201 h 1241708"/>
            <a:gd name="connsiteX20" fmla="*/ 13363 w 2659334"/>
            <a:gd name="connsiteY20" fmla="*/ 535331 h 1241708"/>
            <a:gd name="connsiteX21" fmla="*/ 51463 w 2659334"/>
            <a:gd name="connsiteY21" fmla="*/ 53040 h 1241708"/>
            <a:gd name="connsiteX0" fmla="*/ 51463 w 2659334"/>
            <a:gd name="connsiteY0" fmla="*/ 53040 h 1241708"/>
            <a:gd name="connsiteX1" fmla="*/ 280063 w 2659334"/>
            <a:gd name="connsiteY1" fmla="*/ 16057 h 1241708"/>
            <a:gd name="connsiteX2" fmla="*/ 661063 w 2659334"/>
            <a:gd name="connsiteY2" fmla="*/ 85751 h 1241708"/>
            <a:gd name="connsiteX3" fmla="*/ 1026823 w 2659334"/>
            <a:gd name="connsiteY3" fmla="*/ 181699 h 1241708"/>
            <a:gd name="connsiteX4" fmla="*/ 1468783 w 2659334"/>
            <a:gd name="connsiteY4" fmla="*/ 359230 h 1241708"/>
            <a:gd name="connsiteX5" fmla="*/ 1880263 w 2659334"/>
            <a:gd name="connsiteY5" fmla="*/ 146711 h 1241708"/>
            <a:gd name="connsiteX6" fmla="*/ 2192683 w 2659334"/>
            <a:gd name="connsiteY6" fmla="*/ 161951 h 1241708"/>
            <a:gd name="connsiteX7" fmla="*/ 2573683 w 2659334"/>
            <a:gd name="connsiteY7" fmla="*/ 230531 h 1241708"/>
            <a:gd name="connsiteX8" fmla="*/ 2657503 w 2659334"/>
            <a:gd name="connsiteY8" fmla="*/ 781668 h 1241708"/>
            <a:gd name="connsiteX9" fmla="*/ 2527964 w 2659334"/>
            <a:gd name="connsiteY9" fmla="*/ 897947 h 1241708"/>
            <a:gd name="connsiteX10" fmla="*/ 2314603 w 2659334"/>
            <a:gd name="connsiteY10" fmla="*/ 934593 h 1241708"/>
            <a:gd name="connsiteX11" fmla="*/ 2032663 w 2659334"/>
            <a:gd name="connsiteY11" fmla="*/ 888021 h 1241708"/>
            <a:gd name="connsiteX12" fmla="*/ 1666903 w 2659334"/>
            <a:gd name="connsiteY12" fmla="*/ 730234 h 1241708"/>
            <a:gd name="connsiteX13" fmla="*/ 1506883 w 2659334"/>
            <a:gd name="connsiteY13" fmla="*/ 699204 h 1241708"/>
            <a:gd name="connsiteX14" fmla="*/ 1141123 w 2659334"/>
            <a:gd name="connsiteY14" fmla="*/ 722890 h 1241708"/>
            <a:gd name="connsiteX15" fmla="*/ 897283 w 2659334"/>
            <a:gd name="connsiteY15" fmla="*/ 537257 h 1241708"/>
            <a:gd name="connsiteX16" fmla="*/ 653443 w 2659334"/>
            <a:gd name="connsiteY16" fmla="*/ 553599 h 1241708"/>
            <a:gd name="connsiteX17" fmla="*/ 432463 w 2659334"/>
            <a:gd name="connsiteY17" fmla="*/ 827939 h 1241708"/>
            <a:gd name="connsiteX18" fmla="*/ 211483 w 2659334"/>
            <a:gd name="connsiteY18" fmla="*/ 1066156 h 1241708"/>
            <a:gd name="connsiteX19" fmla="*/ 13363 w 2659334"/>
            <a:gd name="connsiteY19" fmla="*/ 1217201 h 1241708"/>
            <a:gd name="connsiteX20" fmla="*/ 13363 w 2659334"/>
            <a:gd name="connsiteY20" fmla="*/ 535331 h 1241708"/>
            <a:gd name="connsiteX21" fmla="*/ 51463 w 2659334"/>
            <a:gd name="connsiteY21" fmla="*/ 53040 h 1241708"/>
            <a:gd name="connsiteX0" fmla="*/ 51463 w 2659334"/>
            <a:gd name="connsiteY0" fmla="*/ 53040 h 1241708"/>
            <a:gd name="connsiteX1" fmla="*/ 280063 w 2659334"/>
            <a:gd name="connsiteY1" fmla="*/ 16057 h 1241708"/>
            <a:gd name="connsiteX2" fmla="*/ 661063 w 2659334"/>
            <a:gd name="connsiteY2" fmla="*/ 85751 h 1241708"/>
            <a:gd name="connsiteX3" fmla="*/ 1026823 w 2659334"/>
            <a:gd name="connsiteY3" fmla="*/ 181699 h 1241708"/>
            <a:gd name="connsiteX4" fmla="*/ 1468783 w 2659334"/>
            <a:gd name="connsiteY4" fmla="*/ 359230 h 1241708"/>
            <a:gd name="connsiteX5" fmla="*/ 1895503 w 2659334"/>
            <a:gd name="connsiteY5" fmla="*/ 415362 h 1241708"/>
            <a:gd name="connsiteX6" fmla="*/ 2192683 w 2659334"/>
            <a:gd name="connsiteY6" fmla="*/ 161951 h 1241708"/>
            <a:gd name="connsiteX7" fmla="*/ 2573683 w 2659334"/>
            <a:gd name="connsiteY7" fmla="*/ 230531 h 1241708"/>
            <a:gd name="connsiteX8" fmla="*/ 2657503 w 2659334"/>
            <a:gd name="connsiteY8" fmla="*/ 781668 h 1241708"/>
            <a:gd name="connsiteX9" fmla="*/ 2527964 w 2659334"/>
            <a:gd name="connsiteY9" fmla="*/ 897947 h 1241708"/>
            <a:gd name="connsiteX10" fmla="*/ 2314603 w 2659334"/>
            <a:gd name="connsiteY10" fmla="*/ 934593 h 1241708"/>
            <a:gd name="connsiteX11" fmla="*/ 2032663 w 2659334"/>
            <a:gd name="connsiteY11" fmla="*/ 888021 h 1241708"/>
            <a:gd name="connsiteX12" fmla="*/ 1666903 w 2659334"/>
            <a:gd name="connsiteY12" fmla="*/ 730234 h 1241708"/>
            <a:gd name="connsiteX13" fmla="*/ 1506883 w 2659334"/>
            <a:gd name="connsiteY13" fmla="*/ 699204 h 1241708"/>
            <a:gd name="connsiteX14" fmla="*/ 1141123 w 2659334"/>
            <a:gd name="connsiteY14" fmla="*/ 722890 h 1241708"/>
            <a:gd name="connsiteX15" fmla="*/ 897283 w 2659334"/>
            <a:gd name="connsiteY15" fmla="*/ 537257 h 1241708"/>
            <a:gd name="connsiteX16" fmla="*/ 653443 w 2659334"/>
            <a:gd name="connsiteY16" fmla="*/ 553599 h 1241708"/>
            <a:gd name="connsiteX17" fmla="*/ 432463 w 2659334"/>
            <a:gd name="connsiteY17" fmla="*/ 827939 h 1241708"/>
            <a:gd name="connsiteX18" fmla="*/ 211483 w 2659334"/>
            <a:gd name="connsiteY18" fmla="*/ 1066156 h 1241708"/>
            <a:gd name="connsiteX19" fmla="*/ 13363 w 2659334"/>
            <a:gd name="connsiteY19" fmla="*/ 1217201 h 1241708"/>
            <a:gd name="connsiteX20" fmla="*/ 13363 w 2659334"/>
            <a:gd name="connsiteY20" fmla="*/ 535331 h 1241708"/>
            <a:gd name="connsiteX21" fmla="*/ 51463 w 2659334"/>
            <a:gd name="connsiteY21" fmla="*/ 53040 h 1241708"/>
            <a:gd name="connsiteX0" fmla="*/ 51463 w 2659191"/>
            <a:gd name="connsiteY0" fmla="*/ 53040 h 1241708"/>
            <a:gd name="connsiteX1" fmla="*/ 280063 w 2659191"/>
            <a:gd name="connsiteY1" fmla="*/ 16057 h 1241708"/>
            <a:gd name="connsiteX2" fmla="*/ 661063 w 2659191"/>
            <a:gd name="connsiteY2" fmla="*/ 85751 h 1241708"/>
            <a:gd name="connsiteX3" fmla="*/ 1026823 w 2659191"/>
            <a:gd name="connsiteY3" fmla="*/ 181699 h 1241708"/>
            <a:gd name="connsiteX4" fmla="*/ 1468783 w 2659191"/>
            <a:gd name="connsiteY4" fmla="*/ 359230 h 1241708"/>
            <a:gd name="connsiteX5" fmla="*/ 1895503 w 2659191"/>
            <a:gd name="connsiteY5" fmla="*/ 415362 h 1241708"/>
            <a:gd name="connsiteX6" fmla="*/ 2207923 w 2659191"/>
            <a:gd name="connsiteY6" fmla="*/ 603308 h 1241708"/>
            <a:gd name="connsiteX7" fmla="*/ 2573683 w 2659191"/>
            <a:gd name="connsiteY7" fmla="*/ 230531 h 1241708"/>
            <a:gd name="connsiteX8" fmla="*/ 2657503 w 2659191"/>
            <a:gd name="connsiteY8" fmla="*/ 781668 h 1241708"/>
            <a:gd name="connsiteX9" fmla="*/ 2527964 w 2659191"/>
            <a:gd name="connsiteY9" fmla="*/ 897947 h 1241708"/>
            <a:gd name="connsiteX10" fmla="*/ 2314603 w 2659191"/>
            <a:gd name="connsiteY10" fmla="*/ 934593 h 1241708"/>
            <a:gd name="connsiteX11" fmla="*/ 2032663 w 2659191"/>
            <a:gd name="connsiteY11" fmla="*/ 888021 h 1241708"/>
            <a:gd name="connsiteX12" fmla="*/ 1666903 w 2659191"/>
            <a:gd name="connsiteY12" fmla="*/ 730234 h 1241708"/>
            <a:gd name="connsiteX13" fmla="*/ 1506883 w 2659191"/>
            <a:gd name="connsiteY13" fmla="*/ 699204 h 1241708"/>
            <a:gd name="connsiteX14" fmla="*/ 1141123 w 2659191"/>
            <a:gd name="connsiteY14" fmla="*/ 722890 h 1241708"/>
            <a:gd name="connsiteX15" fmla="*/ 897283 w 2659191"/>
            <a:gd name="connsiteY15" fmla="*/ 537257 h 1241708"/>
            <a:gd name="connsiteX16" fmla="*/ 653443 w 2659191"/>
            <a:gd name="connsiteY16" fmla="*/ 553599 h 1241708"/>
            <a:gd name="connsiteX17" fmla="*/ 432463 w 2659191"/>
            <a:gd name="connsiteY17" fmla="*/ 827939 h 1241708"/>
            <a:gd name="connsiteX18" fmla="*/ 211483 w 2659191"/>
            <a:gd name="connsiteY18" fmla="*/ 1066156 h 1241708"/>
            <a:gd name="connsiteX19" fmla="*/ 13363 w 2659191"/>
            <a:gd name="connsiteY19" fmla="*/ 1217201 h 1241708"/>
            <a:gd name="connsiteX20" fmla="*/ 13363 w 2659191"/>
            <a:gd name="connsiteY20" fmla="*/ 535331 h 1241708"/>
            <a:gd name="connsiteX21" fmla="*/ 51463 w 2659191"/>
            <a:gd name="connsiteY21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32663 w 2670398"/>
            <a:gd name="connsiteY10" fmla="*/ 888021 h 1241708"/>
            <a:gd name="connsiteX11" fmla="*/ 1666903 w 2670398"/>
            <a:gd name="connsiteY11" fmla="*/ 730234 h 1241708"/>
            <a:gd name="connsiteX12" fmla="*/ 1506883 w 2670398"/>
            <a:gd name="connsiteY12" fmla="*/ 699204 h 1241708"/>
            <a:gd name="connsiteX13" fmla="*/ 1141123 w 2670398"/>
            <a:gd name="connsiteY13" fmla="*/ 722890 h 1241708"/>
            <a:gd name="connsiteX14" fmla="*/ 897283 w 2670398"/>
            <a:gd name="connsiteY14" fmla="*/ 537257 h 1241708"/>
            <a:gd name="connsiteX15" fmla="*/ 653443 w 2670398"/>
            <a:gd name="connsiteY15" fmla="*/ 55359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730234 h 1241708"/>
            <a:gd name="connsiteX12" fmla="*/ 1506883 w 2670398"/>
            <a:gd name="connsiteY12" fmla="*/ 699204 h 1241708"/>
            <a:gd name="connsiteX13" fmla="*/ 1141123 w 2670398"/>
            <a:gd name="connsiteY13" fmla="*/ 722890 h 1241708"/>
            <a:gd name="connsiteX14" fmla="*/ 897283 w 2670398"/>
            <a:gd name="connsiteY14" fmla="*/ 537257 h 1241708"/>
            <a:gd name="connsiteX15" fmla="*/ 653443 w 2670398"/>
            <a:gd name="connsiteY15" fmla="*/ 55359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595909 h 1241708"/>
            <a:gd name="connsiteX12" fmla="*/ 1506883 w 2670398"/>
            <a:gd name="connsiteY12" fmla="*/ 699204 h 1241708"/>
            <a:gd name="connsiteX13" fmla="*/ 1141123 w 2670398"/>
            <a:gd name="connsiteY13" fmla="*/ 722890 h 1241708"/>
            <a:gd name="connsiteX14" fmla="*/ 897283 w 2670398"/>
            <a:gd name="connsiteY14" fmla="*/ 537257 h 1241708"/>
            <a:gd name="connsiteX15" fmla="*/ 653443 w 2670398"/>
            <a:gd name="connsiteY15" fmla="*/ 55359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595909 h 1241708"/>
            <a:gd name="connsiteX12" fmla="*/ 1506883 w 2670398"/>
            <a:gd name="connsiteY12" fmla="*/ 526500 h 1241708"/>
            <a:gd name="connsiteX13" fmla="*/ 1141123 w 2670398"/>
            <a:gd name="connsiteY13" fmla="*/ 722890 h 1241708"/>
            <a:gd name="connsiteX14" fmla="*/ 897283 w 2670398"/>
            <a:gd name="connsiteY14" fmla="*/ 537257 h 1241708"/>
            <a:gd name="connsiteX15" fmla="*/ 653443 w 2670398"/>
            <a:gd name="connsiteY15" fmla="*/ 55359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595909 h 1241708"/>
            <a:gd name="connsiteX12" fmla="*/ 1506883 w 2670398"/>
            <a:gd name="connsiteY12" fmla="*/ 526500 h 1241708"/>
            <a:gd name="connsiteX13" fmla="*/ 1125884 w 2670398"/>
            <a:gd name="connsiteY13" fmla="*/ 550184 h 1241708"/>
            <a:gd name="connsiteX14" fmla="*/ 897283 w 2670398"/>
            <a:gd name="connsiteY14" fmla="*/ 537257 h 1241708"/>
            <a:gd name="connsiteX15" fmla="*/ 653443 w 2670398"/>
            <a:gd name="connsiteY15" fmla="*/ 55359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595909 h 1241708"/>
            <a:gd name="connsiteX12" fmla="*/ 1506883 w 2670398"/>
            <a:gd name="connsiteY12" fmla="*/ 526500 h 1241708"/>
            <a:gd name="connsiteX13" fmla="*/ 1125884 w 2670398"/>
            <a:gd name="connsiteY13" fmla="*/ 550184 h 1241708"/>
            <a:gd name="connsiteX14" fmla="*/ 897283 w 2670398"/>
            <a:gd name="connsiteY14" fmla="*/ 537257 h 1241708"/>
            <a:gd name="connsiteX15" fmla="*/ 676303 w 2670398"/>
            <a:gd name="connsiteY15" fmla="*/ 24656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595909 h 1241708"/>
            <a:gd name="connsiteX12" fmla="*/ 1506883 w 2670398"/>
            <a:gd name="connsiteY12" fmla="*/ 526500 h 1241708"/>
            <a:gd name="connsiteX13" fmla="*/ 1125884 w 2670398"/>
            <a:gd name="connsiteY13" fmla="*/ 550184 h 1241708"/>
            <a:gd name="connsiteX14" fmla="*/ 897283 w 2670398"/>
            <a:gd name="connsiteY14" fmla="*/ 422122 h 1241708"/>
            <a:gd name="connsiteX15" fmla="*/ 676303 w 2670398"/>
            <a:gd name="connsiteY15" fmla="*/ 24656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2932"/>
            <a:gd name="connsiteX1" fmla="*/ 280063 w 2670398"/>
            <a:gd name="connsiteY1" fmla="*/ 16057 h 1242932"/>
            <a:gd name="connsiteX2" fmla="*/ 661063 w 2670398"/>
            <a:gd name="connsiteY2" fmla="*/ 85751 h 1242932"/>
            <a:gd name="connsiteX3" fmla="*/ 1026823 w 2670398"/>
            <a:gd name="connsiteY3" fmla="*/ 181699 h 1242932"/>
            <a:gd name="connsiteX4" fmla="*/ 1468783 w 2670398"/>
            <a:gd name="connsiteY4" fmla="*/ 359230 h 1242932"/>
            <a:gd name="connsiteX5" fmla="*/ 1895503 w 2670398"/>
            <a:gd name="connsiteY5" fmla="*/ 415362 h 1242932"/>
            <a:gd name="connsiteX6" fmla="*/ 2207923 w 2670398"/>
            <a:gd name="connsiteY6" fmla="*/ 603308 h 1242932"/>
            <a:gd name="connsiteX7" fmla="*/ 2657503 w 2670398"/>
            <a:gd name="connsiteY7" fmla="*/ 781668 h 1242932"/>
            <a:gd name="connsiteX8" fmla="*/ 2527964 w 2670398"/>
            <a:gd name="connsiteY8" fmla="*/ 897947 h 1242932"/>
            <a:gd name="connsiteX9" fmla="*/ 2314603 w 2670398"/>
            <a:gd name="connsiteY9" fmla="*/ 934593 h 1242932"/>
            <a:gd name="connsiteX10" fmla="*/ 2047903 w 2670398"/>
            <a:gd name="connsiteY10" fmla="*/ 753695 h 1242932"/>
            <a:gd name="connsiteX11" fmla="*/ 1666903 w 2670398"/>
            <a:gd name="connsiteY11" fmla="*/ 595909 h 1242932"/>
            <a:gd name="connsiteX12" fmla="*/ 1506883 w 2670398"/>
            <a:gd name="connsiteY12" fmla="*/ 526500 h 1242932"/>
            <a:gd name="connsiteX13" fmla="*/ 1125884 w 2670398"/>
            <a:gd name="connsiteY13" fmla="*/ 550184 h 1242932"/>
            <a:gd name="connsiteX14" fmla="*/ 897283 w 2670398"/>
            <a:gd name="connsiteY14" fmla="*/ 422122 h 1242932"/>
            <a:gd name="connsiteX15" fmla="*/ 676303 w 2670398"/>
            <a:gd name="connsiteY15" fmla="*/ 246569 h 1242932"/>
            <a:gd name="connsiteX16" fmla="*/ 409603 w 2670398"/>
            <a:gd name="connsiteY16" fmla="*/ 751182 h 1242932"/>
            <a:gd name="connsiteX17" fmla="*/ 211483 w 2670398"/>
            <a:gd name="connsiteY17" fmla="*/ 1066156 h 1242932"/>
            <a:gd name="connsiteX18" fmla="*/ 13363 w 2670398"/>
            <a:gd name="connsiteY18" fmla="*/ 1217201 h 1242932"/>
            <a:gd name="connsiteX19" fmla="*/ 13363 w 2670398"/>
            <a:gd name="connsiteY19" fmla="*/ 535331 h 1242932"/>
            <a:gd name="connsiteX20" fmla="*/ 51463 w 2670398"/>
            <a:gd name="connsiteY20" fmla="*/ 53040 h 1242932"/>
            <a:gd name="connsiteX0" fmla="*/ 51463 w 2670398"/>
            <a:gd name="connsiteY0" fmla="*/ 53040 h 1242932"/>
            <a:gd name="connsiteX1" fmla="*/ 280063 w 2670398"/>
            <a:gd name="connsiteY1" fmla="*/ 16057 h 1242932"/>
            <a:gd name="connsiteX2" fmla="*/ 661063 w 2670398"/>
            <a:gd name="connsiteY2" fmla="*/ 85751 h 1242932"/>
            <a:gd name="connsiteX3" fmla="*/ 1026823 w 2670398"/>
            <a:gd name="connsiteY3" fmla="*/ 181699 h 1242932"/>
            <a:gd name="connsiteX4" fmla="*/ 1468783 w 2670398"/>
            <a:gd name="connsiteY4" fmla="*/ 359230 h 1242932"/>
            <a:gd name="connsiteX5" fmla="*/ 1895503 w 2670398"/>
            <a:gd name="connsiteY5" fmla="*/ 415362 h 1242932"/>
            <a:gd name="connsiteX6" fmla="*/ 2207923 w 2670398"/>
            <a:gd name="connsiteY6" fmla="*/ 603308 h 1242932"/>
            <a:gd name="connsiteX7" fmla="*/ 2657503 w 2670398"/>
            <a:gd name="connsiteY7" fmla="*/ 781668 h 1242932"/>
            <a:gd name="connsiteX8" fmla="*/ 2527964 w 2670398"/>
            <a:gd name="connsiteY8" fmla="*/ 897947 h 1242932"/>
            <a:gd name="connsiteX9" fmla="*/ 2314603 w 2670398"/>
            <a:gd name="connsiteY9" fmla="*/ 934593 h 1242932"/>
            <a:gd name="connsiteX10" fmla="*/ 2047903 w 2670398"/>
            <a:gd name="connsiteY10" fmla="*/ 753695 h 1242932"/>
            <a:gd name="connsiteX11" fmla="*/ 1666903 w 2670398"/>
            <a:gd name="connsiteY11" fmla="*/ 595909 h 1242932"/>
            <a:gd name="connsiteX12" fmla="*/ 1506883 w 2670398"/>
            <a:gd name="connsiteY12" fmla="*/ 526500 h 1242932"/>
            <a:gd name="connsiteX13" fmla="*/ 1125884 w 2670398"/>
            <a:gd name="connsiteY13" fmla="*/ 550184 h 1242932"/>
            <a:gd name="connsiteX14" fmla="*/ 897283 w 2670398"/>
            <a:gd name="connsiteY14" fmla="*/ 422122 h 1242932"/>
            <a:gd name="connsiteX15" fmla="*/ 645823 w 2670398"/>
            <a:gd name="connsiteY15" fmla="*/ 342176 h 1242932"/>
            <a:gd name="connsiteX16" fmla="*/ 409603 w 2670398"/>
            <a:gd name="connsiteY16" fmla="*/ 751182 h 1242932"/>
            <a:gd name="connsiteX17" fmla="*/ 211483 w 2670398"/>
            <a:gd name="connsiteY17" fmla="*/ 1066156 h 1242932"/>
            <a:gd name="connsiteX18" fmla="*/ 13363 w 2670398"/>
            <a:gd name="connsiteY18" fmla="*/ 1217201 h 1242932"/>
            <a:gd name="connsiteX19" fmla="*/ 13363 w 2670398"/>
            <a:gd name="connsiteY19" fmla="*/ 535331 h 1242932"/>
            <a:gd name="connsiteX20" fmla="*/ 51463 w 2670398"/>
            <a:gd name="connsiteY20" fmla="*/ 53040 h 1242932"/>
            <a:gd name="connsiteX0" fmla="*/ 51463 w 2669956"/>
            <a:gd name="connsiteY0" fmla="*/ 53040 h 1242932"/>
            <a:gd name="connsiteX1" fmla="*/ 280063 w 2669956"/>
            <a:gd name="connsiteY1" fmla="*/ 16057 h 1242932"/>
            <a:gd name="connsiteX2" fmla="*/ 661063 w 2669956"/>
            <a:gd name="connsiteY2" fmla="*/ 85751 h 1242932"/>
            <a:gd name="connsiteX3" fmla="*/ 1026823 w 2669956"/>
            <a:gd name="connsiteY3" fmla="*/ 181699 h 1242932"/>
            <a:gd name="connsiteX4" fmla="*/ 1468783 w 2669956"/>
            <a:gd name="connsiteY4" fmla="*/ 359230 h 1242932"/>
            <a:gd name="connsiteX5" fmla="*/ 1895503 w 2669956"/>
            <a:gd name="connsiteY5" fmla="*/ 415362 h 1242932"/>
            <a:gd name="connsiteX6" fmla="*/ 2215544 w 2669956"/>
            <a:gd name="connsiteY6" fmla="*/ 507700 h 1242932"/>
            <a:gd name="connsiteX7" fmla="*/ 2657503 w 2669956"/>
            <a:gd name="connsiteY7" fmla="*/ 781668 h 1242932"/>
            <a:gd name="connsiteX8" fmla="*/ 2527964 w 2669956"/>
            <a:gd name="connsiteY8" fmla="*/ 897947 h 1242932"/>
            <a:gd name="connsiteX9" fmla="*/ 2314603 w 2669956"/>
            <a:gd name="connsiteY9" fmla="*/ 934593 h 1242932"/>
            <a:gd name="connsiteX10" fmla="*/ 2047903 w 2669956"/>
            <a:gd name="connsiteY10" fmla="*/ 753695 h 1242932"/>
            <a:gd name="connsiteX11" fmla="*/ 1666903 w 2669956"/>
            <a:gd name="connsiteY11" fmla="*/ 595909 h 1242932"/>
            <a:gd name="connsiteX12" fmla="*/ 1506883 w 2669956"/>
            <a:gd name="connsiteY12" fmla="*/ 526500 h 1242932"/>
            <a:gd name="connsiteX13" fmla="*/ 1125884 w 2669956"/>
            <a:gd name="connsiteY13" fmla="*/ 550184 h 1242932"/>
            <a:gd name="connsiteX14" fmla="*/ 897283 w 2669956"/>
            <a:gd name="connsiteY14" fmla="*/ 422122 h 1242932"/>
            <a:gd name="connsiteX15" fmla="*/ 645823 w 2669956"/>
            <a:gd name="connsiteY15" fmla="*/ 342176 h 1242932"/>
            <a:gd name="connsiteX16" fmla="*/ 409603 w 2669956"/>
            <a:gd name="connsiteY16" fmla="*/ 751182 h 1242932"/>
            <a:gd name="connsiteX17" fmla="*/ 211483 w 2669956"/>
            <a:gd name="connsiteY17" fmla="*/ 1066156 h 1242932"/>
            <a:gd name="connsiteX18" fmla="*/ 13363 w 2669956"/>
            <a:gd name="connsiteY18" fmla="*/ 1217201 h 1242932"/>
            <a:gd name="connsiteX19" fmla="*/ 13363 w 2669956"/>
            <a:gd name="connsiteY19" fmla="*/ 535331 h 1242932"/>
            <a:gd name="connsiteX20" fmla="*/ 51463 w 2669956"/>
            <a:gd name="connsiteY20" fmla="*/ 53040 h 1242932"/>
            <a:gd name="connsiteX0" fmla="*/ 51463 w 2691532"/>
            <a:gd name="connsiteY0" fmla="*/ 53040 h 1242932"/>
            <a:gd name="connsiteX1" fmla="*/ 280063 w 2691532"/>
            <a:gd name="connsiteY1" fmla="*/ 16057 h 1242932"/>
            <a:gd name="connsiteX2" fmla="*/ 661063 w 2691532"/>
            <a:gd name="connsiteY2" fmla="*/ 85751 h 1242932"/>
            <a:gd name="connsiteX3" fmla="*/ 1026823 w 2691532"/>
            <a:gd name="connsiteY3" fmla="*/ 181699 h 1242932"/>
            <a:gd name="connsiteX4" fmla="*/ 1468783 w 2691532"/>
            <a:gd name="connsiteY4" fmla="*/ 359230 h 1242932"/>
            <a:gd name="connsiteX5" fmla="*/ 1895503 w 2691532"/>
            <a:gd name="connsiteY5" fmla="*/ 415362 h 1242932"/>
            <a:gd name="connsiteX6" fmla="*/ 2215544 w 2691532"/>
            <a:gd name="connsiteY6" fmla="*/ 507700 h 1242932"/>
            <a:gd name="connsiteX7" fmla="*/ 2680363 w 2691532"/>
            <a:gd name="connsiteY7" fmla="*/ 513968 h 1242932"/>
            <a:gd name="connsiteX8" fmla="*/ 2527964 w 2691532"/>
            <a:gd name="connsiteY8" fmla="*/ 897947 h 1242932"/>
            <a:gd name="connsiteX9" fmla="*/ 2314603 w 2691532"/>
            <a:gd name="connsiteY9" fmla="*/ 934593 h 1242932"/>
            <a:gd name="connsiteX10" fmla="*/ 2047903 w 2691532"/>
            <a:gd name="connsiteY10" fmla="*/ 753695 h 1242932"/>
            <a:gd name="connsiteX11" fmla="*/ 1666903 w 2691532"/>
            <a:gd name="connsiteY11" fmla="*/ 595909 h 1242932"/>
            <a:gd name="connsiteX12" fmla="*/ 1506883 w 2691532"/>
            <a:gd name="connsiteY12" fmla="*/ 526500 h 1242932"/>
            <a:gd name="connsiteX13" fmla="*/ 1125884 w 2691532"/>
            <a:gd name="connsiteY13" fmla="*/ 550184 h 1242932"/>
            <a:gd name="connsiteX14" fmla="*/ 897283 w 2691532"/>
            <a:gd name="connsiteY14" fmla="*/ 422122 h 1242932"/>
            <a:gd name="connsiteX15" fmla="*/ 645823 w 2691532"/>
            <a:gd name="connsiteY15" fmla="*/ 342176 h 1242932"/>
            <a:gd name="connsiteX16" fmla="*/ 409603 w 2691532"/>
            <a:gd name="connsiteY16" fmla="*/ 751182 h 1242932"/>
            <a:gd name="connsiteX17" fmla="*/ 211483 w 2691532"/>
            <a:gd name="connsiteY17" fmla="*/ 1066156 h 1242932"/>
            <a:gd name="connsiteX18" fmla="*/ 13363 w 2691532"/>
            <a:gd name="connsiteY18" fmla="*/ 1217201 h 1242932"/>
            <a:gd name="connsiteX19" fmla="*/ 13363 w 2691532"/>
            <a:gd name="connsiteY19" fmla="*/ 535331 h 1242932"/>
            <a:gd name="connsiteX20" fmla="*/ 51463 w 2691532"/>
            <a:gd name="connsiteY20" fmla="*/ 53040 h 1242932"/>
            <a:gd name="connsiteX0" fmla="*/ 51463 w 2715744"/>
            <a:gd name="connsiteY0" fmla="*/ 53040 h 1242932"/>
            <a:gd name="connsiteX1" fmla="*/ 280063 w 2715744"/>
            <a:gd name="connsiteY1" fmla="*/ 16057 h 1242932"/>
            <a:gd name="connsiteX2" fmla="*/ 661063 w 2715744"/>
            <a:gd name="connsiteY2" fmla="*/ 85751 h 1242932"/>
            <a:gd name="connsiteX3" fmla="*/ 1026823 w 2715744"/>
            <a:gd name="connsiteY3" fmla="*/ 181699 h 1242932"/>
            <a:gd name="connsiteX4" fmla="*/ 1468783 w 2715744"/>
            <a:gd name="connsiteY4" fmla="*/ 359230 h 1242932"/>
            <a:gd name="connsiteX5" fmla="*/ 1895503 w 2715744"/>
            <a:gd name="connsiteY5" fmla="*/ 415362 h 1242932"/>
            <a:gd name="connsiteX6" fmla="*/ 2215544 w 2715744"/>
            <a:gd name="connsiteY6" fmla="*/ 507700 h 1242932"/>
            <a:gd name="connsiteX7" fmla="*/ 2680363 w 2715744"/>
            <a:gd name="connsiteY7" fmla="*/ 513968 h 1242932"/>
            <a:gd name="connsiteX8" fmla="*/ 2642263 w 2715744"/>
            <a:gd name="connsiteY8" fmla="*/ 783219 h 1242932"/>
            <a:gd name="connsiteX9" fmla="*/ 2314603 w 2715744"/>
            <a:gd name="connsiteY9" fmla="*/ 934593 h 1242932"/>
            <a:gd name="connsiteX10" fmla="*/ 2047903 w 2715744"/>
            <a:gd name="connsiteY10" fmla="*/ 753695 h 1242932"/>
            <a:gd name="connsiteX11" fmla="*/ 1666903 w 2715744"/>
            <a:gd name="connsiteY11" fmla="*/ 595909 h 1242932"/>
            <a:gd name="connsiteX12" fmla="*/ 1506883 w 2715744"/>
            <a:gd name="connsiteY12" fmla="*/ 526500 h 1242932"/>
            <a:gd name="connsiteX13" fmla="*/ 1125884 w 2715744"/>
            <a:gd name="connsiteY13" fmla="*/ 550184 h 1242932"/>
            <a:gd name="connsiteX14" fmla="*/ 897283 w 2715744"/>
            <a:gd name="connsiteY14" fmla="*/ 422122 h 1242932"/>
            <a:gd name="connsiteX15" fmla="*/ 645823 w 2715744"/>
            <a:gd name="connsiteY15" fmla="*/ 342176 h 1242932"/>
            <a:gd name="connsiteX16" fmla="*/ 409603 w 2715744"/>
            <a:gd name="connsiteY16" fmla="*/ 751182 h 1242932"/>
            <a:gd name="connsiteX17" fmla="*/ 211483 w 2715744"/>
            <a:gd name="connsiteY17" fmla="*/ 1066156 h 1242932"/>
            <a:gd name="connsiteX18" fmla="*/ 13363 w 2715744"/>
            <a:gd name="connsiteY18" fmla="*/ 1217201 h 1242932"/>
            <a:gd name="connsiteX19" fmla="*/ 13363 w 2715744"/>
            <a:gd name="connsiteY19" fmla="*/ 535331 h 1242932"/>
            <a:gd name="connsiteX20" fmla="*/ 51463 w 2715744"/>
            <a:gd name="connsiteY20" fmla="*/ 53040 h 1242932"/>
            <a:gd name="connsiteX0" fmla="*/ 51463 w 2713383"/>
            <a:gd name="connsiteY0" fmla="*/ 53040 h 1242932"/>
            <a:gd name="connsiteX1" fmla="*/ 280063 w 2713383"/>
            <a:gd name="connsiteY1" fmla="*/ 16057 h 1242932"/>
            <a:gd name="connsiteX2" fmla="*/ 661063 w 2713383"/>
            <a:gd name="connsiteY2" fmla="*/ 85751 h 1242932"/>
            <a:gd name="connsiteX3" fmla="*/ 1026823 w 2713383"/>
            <a:gd name="connsiteY3" fmla="*/ 181699 h 1242932"/>
            <a:gd name="connsiteX4" fmla="*/ 1468783 w 2713383"/>
            <a:gd name="connsiteY4" fmla="*/ 359230 h 1242932"/>
            <a:gd name="connsiteX5" fmla="*/ 1895503 w 2713383"/>
            <a:gd name="connsiteY5" fmla="*/ 415362 h 1242932"/>
            <a:gd name="connsiteX6" fmla="*/ 2215544 w 2713383"/>
            <a:gd name="connsiteY6" fmla="*/ 507700 h 1242932"/>
            <a:gd name="connsiteX7" fmla="*/ 2680363 w 2713383"/>
            <a:gd name="connsiteY7" fmla="*/ 513968 h 1242932"/>
            <a:gd name="connsiteX8" fmla="*/ 2642263 w 2713383"/>
            <a:gd name="connsiteY8" fmla="*/ 783219 h 1242932"/>
            <a:gd name="connsiteX9" fmla="*/ 2375563 w 2713383"/>
            <a:gd name="connsiteY9" fmla="*/ 762499 h 1242932"/>
            <a:gd name="connsiteX10" fmla="*/ 2047903 w 2713383"/>
            <a:gd name="connsiteY10" fmla="*/ 753695 h 1242932"/>
            <a:gd name="connsiteX11" fmla="*/ 1666903 w 2713383"/>
            <a:gd name="connsiteY11" fmla="*/ 595909 h 1242932"/>
            <a:gd name="connsiteX12" fmla="*/ 1506883 w 2713383"/>
            <a:gd name="connsiteY12" fmla="*/ 526500 h 1242932"/>
            <a:gd name="connsiteX13" fmla="*/ 1125884 w 2713383"/>
            <a:gd name="connsiteY13" fmla="*/ 550184 h 1242932"/>
            <a:gd name="connsiteX14" fmla="*/ 897283 w 2713383"/>
            <a:gd name="connsiteY14" fmla="*/ 422122 h 1242932"/>
            <a:gd name="connsiteX15" fmla="*/ 645823 w 2713383"/>
            <a:gd name="connsiteY15" fmla="*/ 342176 h 1242932"/>
            <a:gd name="connsiteX16" fmla="*/ 409603 w 2713383"/>
            <a:gd name="connsiteY16" fmla="*/ 751182 h 1242932"/>
            <a:gd name="connsiteX17" fmla="*/ 211483 w 2713383"/>
            <a:gd name="connsiteY17" fmla="*/ 1066156 h 1242932"/>
            <a:gd name="connsiteX18" fmla="*/ 13363 w 2713383"/>
            <a:gd name="connsiteY18" fmla="*/ 1217201 h 1242932"/>
            <a:gd name="connsiteX19" fmla="*/ 13363 w 2713383"/>
            <a:gd name="connsiteY19" fmla="*/ 535331 h 1242932"/>
            <a:gd name="connsiteX20" fmla="*/ 51463 w 2713383"/>
            <a:gd name="connsiteY20" fmla="*/ 53040 h 12429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713383" h="1242932">
              <a:moveTo>
                <a:pt x="51463" y="53040"/>
              </a:moveTo>
              <a:cubicBezTo>
                <a:pt x="95913" y="-33506"/>
                <a:pt x="178463" y="10605"/>
                <a:pt x="280063" y="16057"/>
              </a:cubicBezTo>
              <a:cubicBezTo>
                <a:pt x="381663" y="21509"/>
                <a:pt x="536603" y="58144"/>
                <a:pt x="661063" y="85751"/>
              </a:cubicBezTo>
              <a:cubicBezTo>
                <a:pt x="785523" y="113358"/>
                <a:pt x="892203" y="136119"/>
                <a:pt x="1026823" y="181699"/>
              </a:cubicBezTo>
              <a:cubicBezTo>
                <a:pt x="1161443" y="227279"/>
                <a:pt x="1324003" y="320286"/>
                <a:pt x="1468783" y="359230"/>
              </a:cubicBezTo>
              <a:cubicBezTo>
                <a:pt x="1613563" y="398174"/>
                <a:pt x="1771043" y="390617"/>
                <a:pt x="1895503" y="415362"/>
              </a:cubicBezTo>
              <a:cubicBezTo>
                <a:pt x="2019963" y="440107"/>
                <a:pt x="2084734" y="491266"/>
                <a:pt x="2215544" y="507700"/>
              </a:cubicBezTo>
              <a:cubicBezTo>
                <a:pt x="2346354" y="524134"/>
                <a:pt x="2609243" y="468048"/>
                <a:pt x="2680363" y="513968"/>
              </a:cubicBezTo>
              <a:cubicBezTo>
                <a:pt x="2751483" y="559888"/>
                <a:pt x="2693063" y="741797"/>
                <a:pt x="2642263" y="783219"/>
              </a:cubicBezTo>
              <a:cubicBezTo>
                <a:pt x="2591463" y="824641"/>
                <a:pt x="2474623" y="767420"/>
                <a:pt x="2375563" y="762499"/>
              </a:cubicBezTo>
              <a:cubicBezTo>
                <a:pt x="2276503" y="757578"/>
                <a:pt x="2166013" y="781460"/>
                <a:pt x="2047903" y="753695"/>
              </a:cubicBezTo>
              <a:cubicBezTo>
                <a:pt x="1929793" y="725930"/>
                <a:pt x="1757073" y="633775"/>
                <a:pt x="1666903" y="595909"/>
              </a:cubicBezTo>
              <a:cubicBezTo>
                <a:pt x="1576733" y="558043"/>
                <a:pt x="1597053" y="534121"/>
                <a:pt x="1506883" y="526500"/>
              </a:cubicBezTo>
              <a:cubicBezTo>
                <a:pt x="1416713" y="518879"/>
                <a:pt x="1227484" y="567580"/>
                <a:pt x="1125884" y="550184"/>
              </a:cubicBezTo>
              <a:cubicBezTo>
                <a:pt x="1024284" y="532788"/>
                <a:pt x="977293" y="456790"/>
                <a:pt x="897283" y="422122"/>
              </a:cubicBezTo>
              <a:cubicBezTo>
                <a:pt x="817273" y="387454"/>
                <a:pt x="727103" y="287333"/>
                <a:pt x="645823" y="342176"/>
              </a:cubicBezTo>
              <a:cubicBezTo>
                <a:pt x="564543" y="397019"/>
                <a:pt x="481993" y="630519"/>
                <a:pt x="409603" y="751182"/>
              </a:cubicBezTo>
              <a:cubicBezTo>
                <a:pt x="337213" y="871845"/>
                <a:pt x="277523" y="988486"/>
                <a:pt x="211483" y="1066156"/>
              </a:cubicBezTo>
              <a:cubicBezTo>
                <a:pt x="145443" y="1143826"/>
                <a:pt x="46383" y="1305672"/>
                <a:pt x="13363" y="1217201"/>
              </a:cubicBezTo>
              <a:cubicBezTo>
                <a:pt x="-19657" y="1128730"/>
                <a:pt x="19713" y="600101"/>
                <a:pt x="13363" y="535331"/>
              </a:cubicBezTo>
              <a:cubicBezTo>
                <a:pt x="7013" y="470561"/>
                <a:pt x="7013" y="139586"/>
                <a:pt x="51463" y="53040"/>
              </a:cubicBezTo>
              <a:close/>
            </a:path>
          </a:pathLst>
        </a:custGeom>
        <a:solidFill xmlns:a="http://schemas.openxmlformats.org/drawingml/2006/main">
          <a:srgbClr val="FFFF00">
            <a:alpha val="18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0.8369</cdr:x>
      <cdr:y>0.90363</cdr:y>
    </cdr:from>
    <cdr:to>
      <cdr:x>0.91837</cdr:x>
      <cdr:y>0.9854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B505B56-B79C-4863-BE1D-CC5FD9CA7917}"/>
            </a:ext>
          </a:extLst>
        </cdr:cNvPr>
        <cdr:cNvSpPr txBox="1"/>
      </cdr:nvSpPr>
      <cdr:spPr>
        <a:xfrm xmlns:a="http://schemas.openxmlformats.org/drawingml/2006/main">
          <a:off x="3749782" y="3773322"/>
          <a:ext cx="365017" cy="341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/>
            <a:t>超</a:t>
          </a:r>
        </a:p>
      </cdr:txBody>
    </cdr:sp>
  </cdr:relSizeAnchor>
  <cdr:relSizeAnchor xmlns:cdr="http://schemas.openxmlformats.org/drawingml/2006/chartDrawing">
    <cdr:from>
      <cdr:x>0.65721</cdr:x>
      <cdr:y>0.4339</cdr:y>
    </cdr:from>
    <cdr:to>
      <cdr:x>0.85371</cdr:x>
      <cdr:y>0.49217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13E264E2-23C4-46D2-9E58-BB2C919ACC67}"/>
            </a:ext>
          </a:extLst>
        </cdr:cNvPr>
        <cdr:cNvSpPr txBox="1"/>
      </cdr:nvSpPr>
      <cdr:spPr>
        <a:xfrm xmlns:a="http://schemas.openxmlformats.org/drawingml/2006/main" rot="19265773">
          <a:off x="2944671" y="1838307"/>
          <a:ext cx="880430" cy="246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 b="1">
              <a:solidFill>
                <a:srgbClr val="FF99FF"/>
              </a:solidFill>
            </a:rPr>
            <a:t>真の致死率</a:t>
          </a:r>
        </a:p>
      </cdr:txBody>
    </cdr:sp>
  </cdr:relSizeAnchor>
  <cdr:relSizeAnchor xmlns:cdr="http://schemas.openxmlformats.org/drawingml/2006/chartDrawing">
    <cdr:from>
      <cdr:x>0.41916</cdr:x>
      <cdr:y>0.28804</cdr:y>
    </cdr:from>
    <cdr:to>
      <cdr:x>0.64796</cdr:x>
      <cdr:y>0.35556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A324C19-006A-4F0D-9E35-A651F652021E}"/>
            </a:ext>
          </a:extLst>
        </cdr:cNvPr>
        <cdr:cNvSpPr txBox="1"/>
      </cdr:nvSpPr>
      <cdr:spPr>
        <a:xfrm xmlns:a="http://schemas.openxmlformats.org/drawingml/2006/main">
          <a:off x="1878070" y="1215958"/>
          <a:ext cx="1025152" cy="285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 b="1">
              <a:solidFill>
                <a:srgbClr val="FFC000"/>
              </a:solidFill>
            </a:rPr>
            <a:t>真の感染者数</a:t>
          </a:r>
          <a:endParaRPr lang="en-US" altLang="ja-JP" sz="1200" b="1">
            <a:solidFill>
              <a:srgbClr val="FFC000"/>
            </a:solidFill>
          </a:endParaRPr>
        </a:p>
      </cdr:txBody>
    </cdr:sp>
  </cdr:relSizeAnchor>
  <cdr:relSizeAnchor xmlns:cdr="http://schemas.openxmlformats.org/drawingml/2006/chartDrawing">
    <cdr:from>
      <cdr:x>0.23639</cdr:x>
      <cdr:y>0.18434</cdr:y>
    </cdr:from>
    <cdr:to>
      <cdr:x>0.84524</cdr:x>
      <cdr:y>0.18434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E95F65D4-5AC7-406E-9FA5-B2DE35D2BB3B}"/>
            </a:ext>
          </a:extLst>
        </cdr:cNvPr>
        <cdr:cNvCxnSpPr/>
      </cdr:nvCxnSpPr>
      <cdr:spPr>
        <a:xfrm xmlns:a="http://schemas.openxmlformats.org/drawingml/2006/main">
          <a:off x="1059180" y="769757"/>
          <a:ext cx="272796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F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0.23033</cdr:x>
      <cdr:y>0.17996</cdr:y>
    </cdr:from>
    <cdr:to>
      <cdr:x>0.61905</cdr:x>
      <cdr:y>0.23358</cdr:y>
    </cdr:to>
    <cdr:sp macro="" textlink="">
      <cdr:nvSpPr>
        <cdr:cNvPr id="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4DEFB2-4A8A-4D2F-BF97-671BE531254E}"/>
            </a:ext>
          </a:extLst>
        </cdr:cNvPr>
        <cdr:cNvSpPr txBox="1"/>
      </cdr:nvSpPr>
      <cdr:spPr>
        <a:xfrm xmlns:a="http://schemas.openxmlformats.org/drawingml/2006/main">
          <a:off x="1032020" y="751467"/>
          <a:ext cx="1741660" cy="223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>
              <a:solidFill>
                <a:srgbClr val="00B0F0"/>
              </a:solidFill>
            </a:rPr>
            <a:t>集団免疫の限界線（～</a:t>
          </a:r>
          <a:r>
            <a:rPr lang="en-US" altLang="ja-JP" sz="1000" b="1">
              <a:solidFill>
                <a:srgbClr val="00B0F0"/>
              </a:solidFill>
            </a:rPr>
            <a:t>25%</a:t>
          </a:r>
          <a:r>
            <a:rPr lang="ja-JP" altLang="en-US" sz="1000" b="1">
              <a:solidFill>
                <a:srgbClr val="00B0F0"/>
              </a:solidFill>
            </a:rPr>
            <a:t>）</a:t>
          </a:r>
        </a:p>
      </cdr:txBody>
    </cdr:sp>
  </cdr:relSizeAnchor>
  <cdr:relSizeAnchor xmlns:cdr="http://schemas.openxmlformats.org/drawingml/2006/chartDrawing">
    <cdr:from>
      <cdr:x>0.32531</cdr:x>
      <cdr:y>0.69887</cdr:y>
    </cdr:from>
    <cdr:to>
      <cdr:x>0.62856</cdr:x>
      <cdr:y>0.73962</cdr:y>
    </cdr:to>
    <cdr:sp macro="" textlink="">
      <cdr:nvSpPr>
        <cdr:cNvPr id="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4FDD4F2-13F5-4350-A0C6-30CF2FF5C51F}"/>
            </a:ext>
          </a:extLst>
        </cdr:cNvPr>
        <cdr:cNvSpPr txBox="1"/>
      </cdr:nvSpPr>
      <cdr:spPr>
        <a:xfrm xmlns:a="http://schemas.openxmlformats.org/drawingml/2006/main" rot="19443880">
          <a:off x="1457585" y="2950263"/>
          <a:ext cx="1358701" cy="172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solidFill>
                <a:schemeClr val="bg1">
                  <a:lumMod val="50000"/>
                </a:schemeClr>
              </a:solidFill>
            </a:rPr>
            <a:t>公表死者数（第３波）</a:t>
          </a:r>
        </a:p>
      </cdr:txBody>
    </cdr:sp>
  </cdr:relSizeAnchor>
  <cdr:relSizeAnchor xmlns:cdr="http://schemas.openxmlformats.org/drawingml/2006/chartDrawing">
    <cdr:from>
      <cdr:x>0.34093</cdr:x>
      <cdr:y>0.38309</cdr:y>
    </cdr:from>
    <cdr:to>
      <cdr:x>0.56141</cdr:x>
      <cdr:y>0.45617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BBD880-2EDE-4F2B-91E6-C1EC9FB66090}"/>
            </a:ext>
          </a:extLst>
        </cdr:cNvPr>
        <cdr:cNvSpPr txBox="1"/>
      </cdr:nvSpPr>
      <cdr:spPr>
        <a:xfrm xmlns:a="http://schemas.openxmlformats.org/drawingml/2006/main" rot="263998">
          <a:off x="1527571" y="1599692"/>
          <a:ext cx="987874" cy="305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0">
              <a:solidFill>
                <a:srgbClr val="FF9933"/>
              </a:solidFill>
            </a:rPr>
            <a:t>公表感染者数</a:t>
          </a:r>
        </a:p>
      </cdr:txBody>
    </cdr:sp>
  </cdr:relSizeAnchor>
  <cdr:relSizeAnchor xmlns:cdr="http://schemas.openxmlformats.org/drawingml/2006/chartDrawing">
    <cdr:from>
      <cdr:x>0.2185</cdr:x>
      <cdr:y>0.07354</cdr:y>
    </cdr:from>
    <cdr:to>
      <cdr:x>0.46882</cdr:x>
      <cdr:y>0.11959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98BDC09-75A4-4C38-A9A7-3F937D3BDA97}"/>
            </a:ext>
          </a:extLst>
        </cdr:cNvPr>
        <cdr:cNvSpPr txBox="1"/>
      </cdr:nvSpPr>
      <cdr:spPr>
        <a:xfrm xmlns:a="http://schemas.openxmlformats.org/drawingml/2006/main">
          <a:off x="978981" y="307065"/>
          <a:ext cx="1121574" cy="192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 b="1">
              <a:solidFill>
                <a:srgbClr val="00B050"/>
              </a:solidFill>
            </a:rPr>
            <a:t>日本の人口構成</a:t>
          </a:r>
        </a:p>
      </cdr:txBody>
    </cdr:sp>
  </cdr:relSizeAnchor>
  <cdr:relSizeAnchor xmlns:cdr="http://schemas.openxmlformats.org/drawingml/2006/chartDrawing">
    <cdr:from>
      <cdr:x>0.23299</cdr:x>
      <cdr:y>0.4708</cdr:y>
    </cdr:from>
    <cdr:to>
      <cdr:x>0.82993</cdr:x>
      <cdr:y>0.79201</cdr:y>
    </cdr:to>
    <cdr:cxnSp macro="">
      <cdr:nvCxnSpPr>
        <cdr:cNvPr id="24" name="直線コネクタ 23">
          <a:extLst xmlns:a="http://schemas.openxmlformats.org/drawingml/2006/main">
            <a:ext uri="{FF2B5EF4-FFF2-40B4-BE49-F238E27FC236}">
              <a16:creationId xmlns:a16="http://schemas.microsoft.com/office/drawing/2014/main" id="{27F30CCF-BB51-4D9C-983D-A0A6F7262FA3}"/>
            </a:ext>
          </a:extLst>
        </cdr:cNvPr>
        <cdr:cNvCxnSpPr/>
      </cdr:nvCxnSpPr>
      <cdr:spPr>
        <a:xfrm xmlns:a="http://schemas.openxmlformats.org/drawingml/2006/main" flipH="1">
          <a:off x="1043940" y="1965960"/>
          <a:ext cx="2674620" cy="134127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00F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0.57462</cdr:x>
      <cdr:y>0.52951</cdr:y>
    </cdr:from>
    <cdr:to>
      <cdr:x>0.84412</cdr:x>
      <cdr:y>0.57658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2C146D-70C8-4FF4-B81A-264E5052DC66}"/>
            </a:ext>
          </a:extLst>
        </cdr:cNvPr>
        <cdr:cNvSpPr txBox="1"/>
      </cdr:nvSpPr>
      <cdr:spPr>
        <a:xfrm xmlns:a="http://schemas.openxmlformats.org/drawingml/2006/main" rot="20043271">
          <a:off x="2574604" y="2211101"/>
          <a:ext cx="1207511" cy="196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 b="0">
              <a:solidFill>
                <a:schemeClr val="accent5"/>
              </a:solidFill>
            </a:rPr>
            <a:t>インフルエンザの致死率</a:t>
          </a:r>
        </a:p>
      </cdr:txBody>
    </cdr:sp>
  </cdr:relSizeAnchor>
  <cdr:relSizeAnchor xmlns:cdr="http://schemas.openxmlformats.org/drawingml/2006/chartDrawing">
    <cdr:from>
      <cdr:x>0.48324</cdr:x>
      <cdr:y>0.4766</cdr:y>
    </cdr:from>
    <cdr:to>
      <cdr:x>0.6924</cdr:x>
      <cdr:y>0.54626</cdr:y>
    </cdr:to>
    <cdr:sp macro="" textlink="">
      <cdr:nvSpPr>
        <cdr:cNvPr id="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F6740E-ED59-4F00-91D4-4C9B06362517}"/>
            </a:ext>
          </a:extLst>
        </cdr:cNvPr>
        <cdr:cNvSpPr txBox="1"/>
      </cdr:nvSpPr>
      <cdr:spPr>
        <a:xfrm xmlns:a="http://schemas.openxmlformats.org/drawingml/2006/main" rot="19629279">
          <a:off x="2165173" y="1990174"/>
          <a:ext cx="937154" cy="290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1">
              <a:solidFill>
                <a:srgbClr val="FF66FF"/>
              </a:solidFill>
            </a:rPr>
            <a:t>公表致死率</a:t>
          </a:r>
        </a:p>
      </cdr:txBody>
    </cdr:sp>
  </cdr:relSizeAnchor>
  <cdr:relSizeAnchor xmlns:cdr="http://schemas.openxmlformats.org/drawingml/2006/chartDrawing">
    <cdr:from>
      <cdr:x>0.23299</cdr:x>
      <cdr:y>0.37409</cdr:y>
    </cdr:from>
    <cdr:to>
      <cdr:x>0.37075</cdr:x>
      <cdr:y>0.46898</cdr:y>
    </cdr:to>
    <cdr:cxnSp macro="">
      <cdr:nvCxnSpPr>
        <cdr:cNvPr id="10" name="直線矢印コネクタ 9">
          <a:extLst xmlns:a="http://schemas.openxmlformats.org/drawingml/2006/main">
            <a:ext uri="{FF2B5EF4-FFF2-40B4-BE49-F238E27FC236}">
              <a16:creationId xmlns:a16="http://schemas.microsoft.com/office/drawing/2014/main" id="{ABEC71F0-8182-4F37-AAD2-A67F02A0F8C4}"/>
            </a:ext>
          </a:extLst>
        </cdr:cNvPr>
        <cdr:cNvCxnSpPr/>
      </cdr:nvCxnSpPr>
      <cdr:spPr>
        <a:xfrm xmlns:a="http://schemas.openxmlformats.org/drawingml/2006/main" flipH="1">
          <a:off x="1043923" y="1562108"/>
          <a:ext cx="617242" cy="396238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9933"/>
          </a:solidFill>
          <a:prstDash val="sysDot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0.85997</cdr:x>
      <cdr:y>0.6472</cdr:y>
    </cdr:from>
    <cdr:to>
      <cdr:x>0.95238</cdr:x>
      <cdr:y>0.89963</cdr:y>
    </cdr:to>
    <cdr:sp macro="" textlink="">
      <cdr:nvSpPr>
        <cdr:cNvPr id="14" name="正方形/長方形 13">
          <a:extLst xmlns:a="http://schemas.openxmlformats.org/drawingml/2006/main">
            <a:ext uri="{FF2B5EF4-FFF2-40B4-BE49-F238E27FC236}">
              <a16:creationId xmlns:a16="http://schemas.microsoft.com/office/drawing/2014/main" id="{F4A165F4-BF58-41D0-95D1-0F1185336C0B}"/>
            </a:ext>
          </a:extLst>
        </cdr:cNvPr>
        <cdr:cNvSpPr/>
      </cdr:nvSpPr>
      <cdr:spPr>
        <a:xfrm xmlns:a="http://schemas.openxmlformats.org/drawingml/2006/main">
          <a:off x="3853159" y="2702553"/>
          <a:ext cx="414049" cy="1054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0.86565</cdr:x>
      <cdr:y>0.10341</cdr:y>
    </cdr:from>
    <cdr:to>
      <cdr:x>1</cdr:x>
      <cdr:y>0.15815</cdr:y>
    </cdr:to>
    <cdr:sp macro="" textlink="">
      <cdr:nvSpPr>
        <cdr:cNvPr id="15" name="正方形/長方形 14">
          <a:extLst xmlns:a="http://schemas.openxmlformats.org/drawingml/2006/main">
            <a:ext uri="{FF2B5EF4-FFF2-40B4-BE49-F238E27FC236}">
              <a16:creationId xmlns:a16="http://schemas.microsoft.com/office/drawing/2014/main" id="{4FF86287-0D50-40DD-B8EB-A0269577A2C3}"/>
            </a:ext>
          </a:extLst>
        </cdr:cNvPr>
        <cdr:cNvSpPr/>
      </cdr:nvSpPr>
      <cdr:spPr>
        <a:xfrm xmlns:a="http://schemas.openxmlformats.org/drawingml/2006/main">
          <a:off x="3878597" y="433399"/>
          <a:ext cx="601963" cy="2294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0.57823</cdr:x>
      <cdr:y>0.72628</cdr:y>
    </cdr:from>
    <cdr:to>
      <cdr:x>0.69388</cdr:x>
      <cdr:y>0.7865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6B6CE7B-431A-42E1-9BAE-6F5194380DFA}"/>
            </a:ext>
          </a:extLst>
        </cdr:cNvPr>
        <cdr:cNvSpPr txBox="1"/>
      </cdr:nvSpPr>
      <cdr:spPr>
        <a:xfrm xmlns:a="http://schemas.openxmlformats.org/drawingml/2006/main" rot="19390029">
          <a:off x="2590799" y="3032760"/>
          <a:ext cx="51816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bg1">
                  <a:lumMod val="65000"/>
                </a:schemeClr>
              </a:solidFill>
            </a:rPr>
            <a:t>第</a:t>
          </a:r>
          <a:r>
            <a:rPr lang="en-US" altLang="ja-JP" sz="900">
              <a:solidFill>
                <a:schemeClr val="bg1">
                  <a:lumMod val="65000"/>
                </a:schemeClr>
              </a:solidFill>
            </a:rPr>
            <a:t>2</a:t>
          </a:r>
          <a:r>
            <a:rPr lang="ja-JP" altLang="en-US" sz="900">
              <a:solidFill>
                <a:schemeClr val="bg1">
                  <a:lumMod val="65000"/>
                </a:schemeClr>
              </a:solidFill>
            </a:rPr>
            <a:t>波</a:t>
          </a:r>
        </a:p>
      </cdr:txBody>
    </cdr:sp>
  </cdr:relSizeAnchor>
  <cdr:relSizeAnchor xmlns:cdr="http://schemas.openxmlformats.org/drawingml/2006/chartDrawing">
    <cdr:from>
      <cdr:x>0.50113</cdr:x>
      <cdr:y>0.74574</cdr:y>
    </cdr:from>
    <cdr:to>
      <cdr:x>0.61678</cdr:x>
      <cdr:y>0.80596</cdr:y>
    </cdr:to>
    <cdr:sp macro="" textlink="">
      <cdr:nvSpPr>
        <cdr:cNvPr id="1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85F358A-5199-4A8A-86CD-3DF14EAA186A}"/>
            </a:ext>
          </a:extLst>
        </cdr:cNvPr>
        <cdr:cNvSpPr txBox="1"/>
      </cdr:nvSpPr>
      <cdr:spPr>
        <a:xfrm xmlns:a="http://schemas.openxmlformats.org/drawingml/2006/main" rot="19586614">
          <a:off x="2245360" y="3114040"/>
          <a:ext cx="51816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solidFill>
                <a:schemeClr val="bg1">
                  <a:lumMod val="65000"/>
                </a:schemeClr>
              </a:solidFill>
            </a:rPr>
            <a:t>第</a:t>
          </a:r>
          <a:r>
            <a:rPr lang="en-US" altLang="ja-JP" sz="900">
              <a:solidFill>
                <a:schemeClr val="bg1">
                  <a:lumMod val="65000"/>
                </a:schemeClr>
              </a:solidFill>
            </a:rPr>
            <a:t>1</a:t>
          </a:r>
          <a:r>
            <a:rPr lang="ja-JP" altLang="en-US" sz="900">
              <a:solidFill>
                <a:schemeClr val="bg1">
                  <a:lumMod val="65000"/>
                </a:schemeClr>
              </a:solidFill>
            </a:rPr>
            <a:t>波</a:t>
          </a:r>
        </a:p>
      </cdr:txBody>
    </cdr:sp>
  </cdr:relSizeAnchor>
  <cdr:relSizeAnchor xmlns:cdr="http://schemas.openxmlformats.org/drawingml/2006/chartDrawing">
    <cdr:from>
      <cdr:x>0.21031</cdr:x>
      <cdr:y>0.32953</cdr:y>
    </cdr:from>
    <cdr:to>
      <cdr:x>0.40929</cdr:x>
      <cdr:y>0.41516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A9D1E3B-7821-41D7-B1E4-1F58369B12F5}"/>
            </a:ext>
          </a:extLst>
        </cdr:cNvPr>
        <cdr:cNvSpPr txBox="1"/>
      </cdr:nvSpPr>
      <cdr:spPr>
        <a:xfrm xmlns:a="http://schemas.openxmlformats.org/drawingml/2006/main">
          <a:off x="942310" y="1391102"/>
          <a:ext cx="891541" cy="361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>
              <a:solidFill>
                <a:srgbClr val="CCCC00"/>
              </a:solidFill>
              <a:latin typeface="EPSON ゴシック W6" panose="02000609000000000000" pitchFamily="1" charset="-128"/>
              <a:ea typeface="EPSON ゴシック W6" panose="02000609000000000000" pitchFamily="1" charset="-128"/>
            </a:rPr>
            <a:t>サイレント</a:t>
          </a:r>
          <a:endParaRPr lang="en-US" altLang="ja-JP" sz="1000" b="1">
            <a:solidFill>
              <a:srgbClr val="CCCC00"/>
            </a:solidFill>
            <a:latin typeface="EPSON ゴシック W6" panose="02000609000000000000" pitchFamily="1" charset="-128"/>
            <a:ea typeface="EPSON ゴシック W6" panose="02000609000000000000" pitchFamily="1" charset="-128"/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rgbClr val="CCCC00"/>
              </a:solidFill>
              <a:latin typeface="EPSON ゴシック W6" panose="02000609000000000000" pitchFamily="1" charset="-128"/>
              <a:ea typeface="EPSON ゴシック W6" panose="02000609000000000000" pitchFamily="1" charset="-128"/>
            </a:rPr>
            <a:t>数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0.23717</cdr:x>
      <cdr:y>0.30521</cdr:y>
    </cdr:from>
    <cdr:to>
      <cdr:x>0.8343</cdr:x>
      <cdr:y>0.45489</cdr:y>
    </cdr:to>
    <cdr:sp macro="" textlink="">
      <cdr:nvSpPr>
        <cdr:cNvPr id="3" name="フリーフォーム: 図形 2">
          <a:extLst xmlns:a="http://schemas.openxmlformats.org/drawingml/2006/main">
            <a:ext uri="{FF2B5EF4-FFF2-40B4-BE49-F238E27FC236}">
              <a16:creationId xmlns:a16="http://schemas.microsoft.com/office/drawing/2014/main" id="{2D5D9F59-0929-4B7C-BF62-6D2707E6FF94}"/>
            </a:ext>
          </a:extLst>
        </cdr:cNvPr>
        <cdr:cNvSpPr/>
      </cdr:nvSpPr>
      <cdr:spPr>
        <a:xfrm xmlns:a="http://schemas.openxmlformats.org/drawingml/2006/main">
          <a:off x="1073498" y="1293070"/>
          <a:ext cx="2702769" cy="634171"/>
        </a:xfrm>
        <a:custGeom xmlns:a="http://schemas.openxmlformats.org/drawingml/2006/main">
          <a:avLst/>
          <a:gdLst>
            <a:gd name="connsiteX0" fmla="*/ 40937 w 2605132"/>
            <a:gd name="connsiteY0" fmla="*/ 166832 h 671635"/>
            <a:gd name="connsiteX1" fmla="*/ 269537 w 2605132"/>
            <a:gd name="connsiteY1" fmla="*/ 90632 h 671635"/>
            <a:gd name="connsiteX2" fmla="*/ 650537 w 2605132"/>
            <a:gd name="connsiteY2" fmla="*/ 6812 h 671635"/>
            <a:gd name="connsiteX3" fmla="*/ 1016297 w 2605132"/>
            <a:gd name="connsiteY3" fmla="*/ 6812 h 671635"/>
            <a:gd name="connsiteX4" fmla="*/ 1435397 w 2605132"/>
            <a:gd name="connsiteY4" fmla="*/ 22052 h 671635"/>
            <a:gd name="connsiteX5" fmla="*/ 1869737 w 2605132"/>
            <a:gd name="connsiteY5" fmla="*/ 67772 h 671635"/>
            <a:gd name="connsiteX6" fmla="*/ 2182157 w 2605132"/>
            <a:gd name="connsiteY6" fmla="*/ 83012 h 671635"/>
            <a:gd name="connsiteX7" fmla="*/ 2563157 w 2605132"/>
            <a:gd name="connsiteY7" fmla="*/ 151592 h 671635"/>
            <a:gd name="connsiteX8" fmla="*/ 2586017 w 2605132"/>
            <a:gd name="connsiteY8" fmla="*/ 448772 h 671635"/>
            <a:gd name="connsiteX9" fmla="*/ 2479337 w 2605132"/>
            <a:gd name="connsiteY9" fmla="*/ 532592 h 671635"/>
            <a:gd name="connsiteX10" fmla="*/ 2250737 w 2605132"/>
            <a:gd name="connsiteY10" fmla="*/ 532592 h 671635"/>
            <a:gd name="connsiteX11" fmla="*/ 1984037 w 2605132"/>
            <a:gd name="connsiteY11" fmla="*/ 494492 h 671635"/>
            <a:gd name="connsiteX12" fmla="*/ 1671617 w 2605132"/>
            <a:gd name="connsiteY12" fmla="*/ 403052 h 671635"/>
            <a:gd name="connsiteX13" fmla="*/ 1496357 w 2605132"/>
            <a:gd name="connsiteY13" fmla="*/ 403052 h 671635"/>
            <a:gd name="connsiteX14" fmla="*/ 1092497 w 2605132"/>
            <a:gd name="connsiteY14" fmla="*/ 380192 h 671635"/>
            <a:gd name="connsiteX15" fmla="*/ 833417 w 2605132"/>
            <a:gd name="connsiteY15" fmla="*/ 349712 h 671635"/>
            <a:gd name="connsiteX16" fmla="*/ 627677 w 2605132"/>
            <a:gd name="connsiteY16" fmla="*/ 303992 h 671635"/>
            <a:gd name="connsiteX17" fmla="*/ 353357 w 2605132"/>
            <a:gd name="connsiteY17" fmla="*/ 464012 h 671635"/>
            <a:gd name="connsiteX18" fmla="*/ 216197 w 2605132"/>
            <a:gd name="connsiteY18" fmla="*/ 555452 h 671635"/>
            <a:gd name="connsiteX19" fmla="*/ 48557 w 2605132"/>
            <a:gd name="connsiteY19" fmla="*/ 669752 h 671635"/>
            <a:gd name="connsiteX20" fmla="*/ 2837 w 2605132"/>
            <a:gd name="connsiteY20" fmla="*/ 456392 h 671635"/>
            <a:gd name="connsiteX21" fmla="*/ 10457 w 2605132"/>
            <a:gd name="connsiteY21" fmla="*/ 281132 h 671635"/>
            <a:gd name="connsiteX22" fmla="*/ 40937 w 2605132"/>
            <a:gd name="connsiteY22" fmla="*/ 166832 h 671635"/>
            <a:gd name="connsiteX0" fmla="*/ 40937 w 2605132"/>
            <a:gd name="connsiteY0" fmla="*/ 165285 h 670088"/>
            <a:gd name="connsiteX1" fmla="*/ 269537 w 2605132"/>
            <a:gd name="connsiteY1" fmla="*/ 89085 h 670088"/>
            <a:gd name="connsiteX2" fmla="*/ 650537 w 2605132"/>
            <a:gd name="connsiteY2" fmla="*/ 108905 h 670088"/>
            <a:gd name="connsiteX3" fmla="*/ 1016297 w 2605132"/>
            <a:gd name="connsiteY3" fmla="*/ 5265 h 670088"/>
            <a:gd name="connsiteX4" fmla="*/ 1435397 w 2605132"/>
            <a:gd name="connsiteY4" fmla="*/ 20505 h 670088"/>
            <a:gd name="connsiteX5" fmla="*/ 1869737 w 2605132"/>
            <a:gd name="connsiteY5" fmla="*/ 66225 h 670088"/>
            <a:gd name="connsiteX6" fmla="*/ 2182157 w 2605132"/>
            <a:gd name="connsiteY6" fmla="*/ 81465 h 670088"/>
            <a:gd name="connsiteX7" fmla="*/ 2563157 w 2605132"/>
            <a:gd name="connsiteY7" fmla="*/ 150045 h 670088"/>
            <a:gd name="connsiteX8" fmla="*/ 2586017 w 2605132"/>
            <a:gd name="connsiteY8" fmla="*/ 447225 h 670088"/>
            <a:gd name="connsiteX9" fmla="*/ 2479337 w 2605132"/>
            <a:gd name="connsiteY9" fmla="*/ 531045 h 670088"/>
            <a:gd name="connsiteX10" fmla="*/ 2250737 w 2605132"/>
            <a:gd name="connsiteY10" fmla="*/ 531045 h 670088"/>
            <a:gd name="connsiteX11" fmla="*/ 1984037 w 2605132"/>
            <a:gd name="connsiteY11" fmla="*/ 492945 h 670088"/>
            <a:gd name="connsiteX12" fmla="*/ 1671617 w 2605132"/>
            <a:gd name="connsiteY12" fmla="*/ 401505 h 670088"/>
            <a:gd name="connsiteX13" fmla="*/ 1496357 w 2605132"/>
            <a:gd name="connsiteY13" fmla="*/ 401505 h 670088"/>
            <a:gd name="connsiteX14" fmla="*/ 1092497 w 2605132"/>
            <a:gd name="connsiteY14" fmla="*/ 378645 h 670088"/>
            <a:gd name="connsiteX15" fmla="*/ 833417 w 2605132"/>
            <a:gd name="connsiteY15" fmla="*/ 348165 h 670088"/>
            <a:gd name="connsiteX16" fmla="*/ 627677 w 2605132"/>
            <a:gd name="connsiteY16" fmla="*/ 302445 h 670088"/>
            <a:gd name="connsiteX17" fmla="*/ 353357 w 2605132"/>
            <a:gd name="connsiteY17" fmla="*/ 462465 h 670088"/>
            <a:gd name="connsiteX18" fmla="*/ 216197 w 2605132"/>
            <a:gd name="connsiteY18" fmla="*/ 553905 h 670088"/>
            <a:gd name="connsiteX19" fmla="*/ 48557 w 2605132"/>
            <a:gd name="connsiteY19" fmla="*/ 668205 h 670088"/>
            <a:gd name="connsiteX20" fmla="*/ 2837 w 2605132"/>
            <a:gd name="connsiteY20" fmla="*/ 454845 h 670088"/>
            <a:gd name="connsiteX21" fmla="*/ 10457 w 2605132"/>
            <a:gd name="connsiteY21" fmla="*/ 279585 h 670088"/>
            <a:gd name="connsiteX22" fmla="*/ 40937 w 2605132"/>
            <a:gd name="connsiteY22" fmla="*/ 165285 h 670088"/>
            <a:gd name="connsiteX0" fmla="*/ 40937 w 2605132"/>
            <a:gd name="connsiteY0" fmla="*/ 144945 h 649748"/>
            <a:gd name="connsiteX1" fmla="*/ 269537 w 2605132"/>
            <a:gd name="connsiteY1" fmla="*/ 68745 h 649748"/>
            <a:gd name="connsiteX2" fmla="*/ 650537 w 2605132"/>
            <a:gd name="connsiteY2" fmla="*/ 88565 h 649748"/>
            <a:gd name="connsiteX3" fmla="*/ 1008677 w 2605132"/>
            <a:gd name="connsiteY3" fmla="*/ 32758 h 649748"/>
            <a:gd name="connsiteX4" fmla="*/ 1435397 w 2605132"/>
            <a:gd name="connsiteY4" fmla="*/ 165 h 649748"/>
            <a:gd name="connsiteX5" fmla="*/ 1869737 w 2605132"/>
            <a:gd name="connsiteY5" fmla="*/ 45885 h 649748"/>
            <a:gd name="connsiteX6" fmla="*/ 2182157 w 2605132"/>
            <a:gd name="connsiteY6" fmla="*/ 61125 h 649748"/>
            <a:gd name="connsiteX7" fmla="*/ 2563157 w 2605132"/>
            <a:gd name="connsiteY7" fmla="*/ 129705 h 649748"/>
            <a:gd name="connsiteX8" fmla="*/ 2586017 w 2605132"/>
            <a:gd name="connsiteY8" fmla="*/ 426885 h 649748"/>
            <a:gd name="connsiteX9" fmla="*/ 2479337 w 2605132"/>
            <a:gd name="connsiteY9" fmla="*/ 510705 h 649748"/>
            <a:gd name="connsiteX10" fmla="*/ 2250737 w 2605132"/>
            <a:gd name="connsiteY10" fmla="*/ 510705 h 649748"/>
            <a:gd name="connsiteX11" fmla="*/ 1984037 w 2605132"/>
            <a:gd name="connsiteY11" fmla="*/ 472605 h 649748"/>
            <a:gd name="connsiteX12" fmla="*/ 1671617 w 2605132"/>
            <a:gd name="connsiteY12" fmla="*/ 381165 h 649748"/>
            <a:gd name="connsiteX13" fmla="*/ 1496357 w 2605132"/>
            <a:gd name="connsiteY13" fmla="*/ 381165 h 649748"/>
            <a:gd name="connsiteX14" fmla="*/ 1092497 w 2605132"/>
            <a:gd name="connsiteY14" fmla="*/ 358305 h 649748"/>
            <a:gd name="connsiteX15" fmla="*/ 833417 w 2605132"/>
            <a:gd name="connsiteY15" fmla="*/ 327825 h 649748"/>
            <a:gd name="connsiteX16" fmla="*/ 627677 w 2605132"/>
            <a:gd name="connsiteY16" fmla="*/ 282105 h 649748"/>
            <a:gd name="connsiteX17" fmla="*/ 353357 w 2605132"/>
            <a:gd name="connsiteY17" fmla="*/ 442125 h 649748"/>
            <a:gd name="connsiteX18" fmla="*/ 216197 w 2605132"/>
            <a:gd name="connsiteY18" fmla="*/ 533565 h 649748"/>
            <a:gd name="connsiteX19" fmla="*/ 48557 w 2605132"/>
            <a:gd name="connsiteY19" fmla="*/ 647865 h 649748"/>
            <a:gd name="connsiteX20" fmla="*/ 2837 w 2605132"/>
            <a:gd name="connsiteY20" fmla="*/ 434505 h 649748"/>
            <a:gd name="connsiteX21" fmla="*/ 10457 w 2605132"/>
            <a:gd name="connsiteY21" fmla="*/ 259245 h 649748"/>
            <a:gd name="connsiteX22" fmla="*/ 40937 w 2605132"/>
            <a:gd name="connsiteY22" fmla="*/ 144945 h 649748"/>
            <a:gd name="connsiteX0" fmla="*/ 40937 w 2605132"/>
            <a:gd name="connsiteY0" fmla="*/ 144945 h 649748"/>
            <a:gd name="connsiteX1" fmla="*/ 269537 w 2605132"/>
            <a:gd name="connsiteY1" fmla="*/ 132523 h 649748"/>
            <a:gd name="connsiteX2" fmla="*/ 650537 w 2605132"/>
            <a:gd name="connsiteY2" fmla="*/ 88565 h 649748"/>
            <a:gd name="connsiteX3" fmla="*/ 1008677 w 2605132"/>
            <a:gd name="connsiteY3" fmla="*/ 32758 h 649748"/>
            <a:gd name="connsiteX4" fmla="*/ 1435397 w 2605132"/>
            <a:gd name="connsiteY4" fmla="*/ 165 h 649748"/>
            <a:gd name="connsiteX5" fmla="*/ 1869737 w 2605132"/>
            <a:gd name="connsiteY5" fmla="*/ 45885 h 649748"/>
            <a:gd name="connsiteX6" fmla="*/ 2182157 w 2605132"/>
            <a:gd name="connsiteY6" fmla="*/ 61125 h 649748"/>
            <a:gd name="connsiteX7" fmla="*/ 2563157 w 2605132"/>
            <a:gd name="connsiteY7" fmla="*/ 129705 h 649748"/>
            <a:gd name="connsiteX8" fmla="*/ 2586017 w 2605132"/>
            <a:gd name="connsiteY8" fmla="*/ 426885 h 649748"/>
            <a:gd name="connsiteX9" fmla="*/ 2479337 w 2605132"/>
            <a:gd name="connsiteY9" fmla="*/ 510705 h 649748"/>
            <a:gd name="connsiteX10" fmla="*/ 2250737 w 2605132"/>
            <a:gd name="connsiteY10" fmla="*/ 510705 h 649748"/>
            <a:gd name="connsiteX11" fmla="*/ 1984037 w 2605132"/>
            <a:gd name="connsiteY11" fmla="*/ 472605 h 649748"/>
            <a:gd name="connsiteX12" fmla="*/ 1671617 w 2605132"/>
            <a:gd name="connsiteY12" fmla="*/ 381165 h 649748"/>
            <a:gd name="connsiteX13" fmla="*/ 1496357 w 2605132"/>
            <a:gd name="connsiteY13" fmla="*/ 381165 h 649748"/>
            <a:gd name="connsiteX14" fmla="*/ 1092497 w 2605132"/>
            <a:gd name="connsiteY14" fmla="*/ 358305 h 649748"/>
            <a:gd name="connsiteX15" fmla="*/ 833417 w 2605132"/>
            <a:gd name="connsiteY15" fmla="*/ 327825 h 649748"/>
            <a:gd name="connsiteX16" fmla="*/ 627677 w 2605132"/>
            <a:gd name="connsiteY16" fmla="*/ 282105 h 649748"/>
            <a:gd name="connsiteX17" fmla="*/ 353357 w 2605132"/>
            <a:gd name="connsiteY17" fmla="*/ 442125 h 649748"/>
            <a:gd name="connsiteX18" fmla="*/ 216197 w 2605132"/>
            <a:gd name="connsiteY18" fmla="*/ 533565 h 649748"/>
            <a:gd name="connsiteX19" fmla="*/ 48557 w 2605132"/>
            <a:gd name="connsiteY19" fmla="*/ 647865 h 649748"/>
            <a:gd name="connsiteX20" fmla="*/ 2837 w 2605132"/>
            <a:gd name="connsiteY20" fmla="*/ 434505 h 649748"/>
            <a:gd name="connsiteX21" fmla="*/ 10457 w 2605132"/>
            <a:gd name="connsiteY21" fmla="*/ 259245 h 649748"/>
            <a:gd name="connsiteX22" fmla="*/ 40937 w 2605132"/>
            <a:gd name="connsiteY22" fmla="*/ 144945 h 649748"/>
            <a:gd name="connsiteX0" fmla="*/ 23716 w 2618391"/>
            <a:gd name="connsiteY0" fmla="*/ 259245 h 649748"/>
            <a:gd name="connsiteX1" fmla="*/ 282796 w 2618391"/>
            <a:gd name="connsiteY1" fmla="*/ 132523 h 649748"/>
            <a:gd name="connsiteX2" fmla="*/ 663796 w 2618391"/>
            <a:gd name="connsiteY2" fmla="*/ 88565 h 649748"/>
            <a:gd name="connsiteX3" fmla="*/ 1021936 w 2618391"/>
            <a:gd name="connsiteY3" fmla="*/ 32758 h 649748"/>
            <a:gd name="connsiteX4" fmla="*/ 1448656 w 2618391"/>
            <a:gd name="connsiteY4" fmla="*/ 165 h 649748"/>
            <a:gd name="connsiteX5" fmla="*/ 1882996 w 2618391"/>
            <a:gd name="connsiteY5" fmla="*/ 45885 h 649748"/>
            <a:gd name="connsiteX6" fmla="*/ 2195416 w 2618391"/>
            <a:gd name="connsiteY6" fmla="*/ 61125 h 649748"/>
            <a:gd name="connsiteX7" fmla="*/ 2576416 w 2618391"/>
            <a:gd name="connsiteY7" fmla="*/ 129705 h 649748"/>
            <a:gd name="connsiteX8" fmla="*/ 2599276 w 2618391"/>
            <a:gd name="connsiteY8" fmla="*/ 426885 h 649748"/>
            <a:gd name="connsiteX9" fmla="*/ 2492596 w 2618391"/>
            <a:gd name="connsiteY9" fmla="*/ 510705 h 649748"/>
            <a:gd name="connsiteX10" fmla="*/ 2263996 w 2618391"/>
            <a:gd name="connsiteY10" fmla="*/ 510705 h 649748"/>
            <a:gd name="connsiteX11" fmla="*/ 1997296 w 2618391"/>
            <a:gd name="connsiteY11" fmla="*/ 472605 h 649748"/>
            <a:gd name="connsiteX12" fmla="*/ 1684876 w 2618391"/>
            <a:gd name="connsiteY12" fmla="*/ 381165 h 649748"/>
            <a:gd name="connsiteX13" fmla="*/ 1509616 w 2618391"/>
            <a:gd name="connsiteY13" fmla="*/ 381165 h 649748"/>
            <a:gd name="connsiteX14" fmla="*/ 1105756 w 2618391"/>
            <a:gd name="connsiteY14" fmla="*/ 358305 h 649748"/>
            <a:gd name="connsiteX15" fmla="*/ 846676 w 2618391"/>
            <a:gd name="connsiteY15" fmla="*/ 327825 h 649748"/>
            <a:gd name="connsiteX16" fmla="*/ 640936 w 2618391"/>
            <a:gd name="connsiteY16" fmla="*/ 282105 h 649748"/>
            <a:gd name="connsiteX17" fmla="*/ 366616 w 2618391"/>
            <a:gd name="connsiteY17" fmla="*/ 442125 h 649748"/>
            <a:gd name="connsiteX18" fmla="*/ 229456 w 2618391"/>
            <a:gd name="connsiteY18" fmla="*/ 533565 h 649748"/>
            <a:gd name="connsiteX19" fmla="*/ 61816 w 2618391"/>
            <a:gd name="connsiteY19" fmla="*/ 647865 h 649748"/>
            <a:gd name="connsiteX20" fmla="*/ 16096 w 2618391"/>
            <a:gd name="connsiteY20" fmla="*/ 434505 h 649748"/>
            <a:gd name="connsiteX21" fmla="*/ 23716 w 2618391"/>
            <a:gd name="connsiteY21" fmla="*/ 259245 h 649748"/>
            <a:gd name="connsiteX0" fmla="*/ 28209 w 2622884"/>
            <a:gd name="connsiteY0" fmla="*/ 259245 h 673374"/>
            <a:gd name="connsiteX1" fmla="*/ 287289 w 2622884"/>
            <a:gd name="connsiteY1" fmla="*/ 132523 h 673374"/>
            <a:gd name="connsiteX2" fmla="*/ 668289 w 2622884"/>
            <a:gd name="connsiteY2" fmla="*/ 88565 h 673374"/>
            <a:gd name="connsiteX3" fmla="*/ 1026429 w 2622884"/>
            <a:gd name="connsiteY3" fmla="*/ 32758 h 673374"/>
            <a:gd name="connsiteX4" fmla="*/ 1453149 w 2622884"/>
            <a:gd name="connsiteY4" fmla="*/ 165 h 673374"/>
            <a:gd name="connsiteX5" fmla="*/ 1887489 w 2622884"/>
            <a:gd name="connsiteY5" fmla="*/ 45885 h 673374"/>
            <a:gd name="connsiteX6" fmla="*/ 2199909 w 2622884"/>
            <a:gd name="connsiteY6" fmla="*/ 61125 h 673374"/>
            <a:gd name="connsiteX7" fmla="*/ 2580909 w 2622884"/>
            <a:gd name="connsiteY7" fmla="*/ 129705 h 673374"/>
            <a:gd name="connsiteX8" fmla="*/ 2603769 w 2622884"/>
            <a:gd name="connsiteY8" fmla="*/ 426885 h 673374"/>
            <a:gd name="connsiteX9" fmla="*/ 2497089 w 2622884"/>
            <a:gd name="connsiteY9" fmla="*/ 510705 h 673374"/>
            <a:gd name="connsiteX10" fmla="*/ 2268489 w 2622884"/>
            <a:gd name="connsiteY10" fmla="*/ 510705 h 673374"/>
            <a:gd name="connsiteX11" fmla="*/ 2001789 w 2622884"/>
            <a:gd name="connsiteY11" fmla="*/ 472605 h 673374"/>
            <a:gd name="connsiteX12" fmla="*/ 1689369 w 2622884"/>
            <a:gd name="connsiteY12" fmla="*/ 381165 h 673374"/>
            <a:gd name="connsiteX13" fmla="*/ 1514109 w 2622884"/>
            <a:gd name="connsiteY13" fmla="*/ 381165 h 673374"/>
            <a:gd name="connsiteX14" fmla="*/ 1110249 w 2622884"/>
            <a:gd name="connsiteY14" fmla="*/ 358305 h 673374"/>
            <a:gd name="connsiteX15" fmla="*/ 851169 w 2622884"/>
            <a:gd name="connsiteY15" fmla="*/ 327825 h 673374"/>
            <a:gd name="connsiteX16" fmla="*/ 645429 w 2622884"/>
            <a:gd name="connsiteY16" fmla="*/ 282105 h 673374"/>
            <a:gd name="connsiteX17" fmla="*/ 371109 w 2622884"/>
            <a:gd name="connsiteY17" fmla="*/ 442125 h 673374"/>
            <a:gd name="connsiteX18" fmla="*/ 233949 w 2622884"/>
            <a:gd name="connsiteY18" fmla="*/ 533565 h 673374"/>
            <a:gd name="connsiteX19" fmla="*/ 12969 w 2622884"/>
            <a:gd name="connsiteY19" fmla="*/ 671782 h 673374"/>
            <a:gd name="connsiteX20" fmla="*/ 20589 w 2622884"/>
            <a:gd name="connsiteY20" fmla="*/ 434505 h 673374"/>
            <a:gd name="connsiteX21" fmla="*/ 28209 w 2622884"/>
            <a:gd name="connsiteY21" fmla="*/ 259245 h 673374"/>
            <a:gd name="connsiteX0" fmla="*/ 36393 w 2631068"/>
            <a:gd name="connsiteY0" fmla="*/ 259245 h 673374"/>
            <a:gd name="connsiteX1" fmla="*/ 295473 w 2631068"/>
            <a:gd name="connsiteY1" fmla="*/ 132523 h 673374"/>
            <a:gd name="connsiteX2" fmla="*/ 676473 w 2631068"/>
            <a:gd name="connsiteY2" fmla="*/ 88565 h 673374"/>
            <a:gd name="connsiteX3" fmla="*/ 1034613 w 2631068"/>
            <a:gd name="connsiteY3" fmla="*/ 32758 h 673374"/>
            <a:gd name="connsiteX4" fmla="*/ 1461333 w 2631068"/>
            <a:gd name="connsiteY4" fmla="*/ 165 h 673374"/>
            <a:gd name="connsiteX5" fmla="*/ 1895673 w 2631068"/>
            <a:gd name="connsiteY5" fmla="*/ 45885 h 673374"/>
            <a:gd name="connsiteX6" fmla="*/ 2208093 w 2631068"/>
            <a:gd name="connsiteY6" fmla="*/ 61125 h 673374"/>
            <a:gd name="connsiteX7" fmla="*/ 2589093 w 2631068"/>
            <a:gd name="connsiteY7" fmla="*/ 129705 h 673374"/>
            <a:gd name="connsiteX8" fmla="*/ 2611953 w 2631068"/>
            <a:gd name="connsiteY8" fmla="*/ 426885 h 673374"/>
            <a:gd name="connsiteX9" fmla="*/ 2505273 w 2631068"/>
            <a:gd name="connsiteY9" fmla="*/ 510705 h 673374"/>
            <a:gd name="connsiteX10" fmla="*/ 2276673 w 2631068"/>
            <a:gd name="connsiteY10" fmla="*/ 510705 h 673374"/>
            <a:gd name="connsiteX11" fmla="*/ 2009973 w 2631068"/>
            <a:gd name="connsiteY11" fmla="*/ 472605 h 673374"/>
            <a:gd name="connsiteX12" fmla="*/ 1697553 w 2631068"/>
            <a:gd name="connsiteY12" fmla="*/ 381165 h 673374"/>
            <a:gd name="connsiteX13" fmla="*/ 1522293 w 2631068"/>
            <a:gd name="connsiteY13" fmla="*/ 381165 h 673374"/>
            <a:gd name="connsiteX14" fmla="*/ 1118433 w 2631068"/>
            <a:gd name="connsiteY14" fmla="*/ 358305 h 673374"/>
            <a:gd name="connsiteX15" fmla="*/ 859353 w 2631068"/>
            <a:gd name="connsiteY15" fmla="*/ 327825 h 673374"/>
            <a:gd name="connsiteX16" fmla="*/ 653613 w 2631068"/>
            <a:gd name="connsiteY16" fmla="*/ 282105 h 673374"/>
            <a:gd name="connsiteX17" fmla="*/ 379293 w 2631068"/>
            <a:gd name="connsiteY17" fmla="*/ 442125 h 673374"/>
            <a:gd name="connsiteX18" fmla="*/ 242133 w 2631068"/>
            <a:gd name="connsiteY18" fmla="*/ 533565 h 673374"/>
            <a:gd name="connsiteX19" fmla="*/ 21153 w 2631068"/>
            <a:gd name="connsiteY19" fmla="*/ 671782 h 673374"/>
            <a:gd name="connsiteX20" fmla="*/ 5913 w 2631068"/>
            <a:gd name="connsiteY20" fmla="*/ 434505 h 673374"/>
            <a:gd name="connsiteX21" fmla="*/ 36393 w 2631068"/>
            <a:gd name="connsiteY21" fmla="*/ 259245 h 673374"/>
            <a:gd name="connsiteX0" fmla="*/ 36393 w 2631068"/>
            <a:gd name="connsiteY0" fmla="*/ 259245 h 673374"/>
            <a:gd name="connsiteX1" fmla="*/ 295473 w 2631068"/>
            <a:gd name="connsiteY1" fmla="*/ 132523 h 673374"/>
            <a:gd name="connsiteX2" fmla="*/ 676473 w 2631068"/>
            <a:gd name="connsiteY2" fmla="*/ 88565 h 673374"/>
            <a:gd name="connsiteX3" fmla="*/ 1034613 w 2631068"/>
            <a:gd name="connsiteY3" fmla="*/ 32758 h 673374"/>
            <a:gd name="connsiteX4" fmla="*/ 1461333 w 2631068"/>
            <a:gd name="connsiteY4" fmla="*/ 165 h 673374"/>
            <a:gd name="connsiteX5" fmla="*/ 1895673 w 2631068"/>
            <a:gd name="connsiteY5" fmla="*/ 45885 h 673374"/>
            <a:gd name="connsiteX6" fmla="*/ 2208093 w 2631068"/>
            <a:gd name="connsiteY6" fmla="*/ 61125 h 673374"/>
            <a:gd name="connsiteX7" fmla="*/ 2589093 w 2631068"/>
            <a:gd name="connsiteY7" fmla="*/ 129705 h 673374"/>
            <a:gd name="connsiteX8" fmla="*/ 2611953 w 2631068"/>
            <a:gd name="connsiteY8" fmla="*/ 426885 h 673374"/>
            <a:gd name="connsiteX9" fmla="*/ 2505273 w 2631068"/>
            <a:gd name="connsiteY9" fmla="*/ 510705 h 673374"/>
            <a:gd name="connsiteX10" fmla="*/ 2276673 w 2631068"/>
            <a:gd name="connsiteY10" fmla="*/ 510705 h 673374"/>
            <a:gd name="connsiteX11" fmla="*/ 2009973 w 2631068"/>
            <a:gd name="connsiteY11" fmla="*/ 472605 h 673374"/>
            <a:gd name="connsiteX12" fmla="*/ 1697553 w 2631068"/>
            <a:gd name="connsiteY12" fmla="*/ 381165 h 673374"/>
            <a:gd name="connsiteX13" fmla="*/ 1522293 w 2631068"/>
            <a:gd name="connsiteY13" fmla="*/ 381165 h 673374"/>
            <a:gd name="connsiteX14" fmla="*/ 1118433 w 2631068"/>
            <a:gd name="connsiteY14" fmla="*/ 358305 h 673374"/>
            <a:gd name="connsiteX15" fmla="*/ 859353 w 2631068"/>
            <a:gd name="connsiteY15" fmla="*/ 327825 h 673374"/>
            <a:gd name="connsiteX16" fmla="*/ 653613 w 2631068"/>
            <a:gd name="connsiteY16" fmla="*/ 242244 h 673374"/>
            <a:gd name="connsiteX17" fmla="*/ 379293 w 2631068"/>
            <a:gd name="connsiteY17" fmla="*/ 442125 h 673374"/>
            <a:gd name="connsiteX18" fmla="*/ 242133 w 2631068"/>
            <a:gd name="connsiteY18" fmla="*/ 533565 h 673374"/>
            <a:gd name="connsiteX19" fmla="*/ 21153 w 2631068"/>
            <a:gd name="connsiteY19" fmla="*/ 671782 h 673374"/>
            <a:gd name="connsiteX20" fmla="*/ 5913 w 2631068"/>
            <a:gd name="connsiteY20" fmla="*/ 434505 h 673374"/>
            <a:gd name="connsiteX21" fmla="*/ 36393 w 2631068"/>
            <a:gd name="connsiteY21" fmla="*/ 259245 h 673374"/>
            <a:gd name="connsiteX0" fmla="*/ 36393 w 2631068"/>
            <a:gd name="connsiteY0" fmla="*/ 259205 h 673334"/>
            <a:gd name="connsiteX1" fmla="*/ 295473 w 2631068"/>
            <a:gd name="connsiteY1" fmla="*/ 132483 h 673334"/>
            <a:gd name="connsiteX2" fmla="*/ 691713 w 2631068"/>
            <a:gd name="connsiteY2" fmla="*/ 45641 h 673334"/>
            <a:gd name="connsiteX3" fmla="*/ 1034613 w 2631068"/>
            <a:gd name="connsiteY3" fmla="*/ 32718 h 673334"/>
            <a:gd name="connsiteX4" fmla="*/ 1461333 w 2631068"/>
            <a:gd name="connsiteY4" fmla="*/ 125 h 673334"/>
            <a:gd name="connsiteX5" fmla="*/ 1895673 w 2631068"/>
            <a:gd name="connsiteY5" fmla="*/ 45845 h 673334"/>
            <a:gd name="connsiteX6" fmla="*/ 2208093 w 2631068"/>
            <a:gd name="connsiteY6" fmla="*/ 61085 h 673334"/>
            <a:gd name="connsiteX7" fmla="*/ 2589093 w 2631068"/>
            <a:gd name="connsiteY7" fmla="*/ 129665 h 673334"/>
            <a:gd name="connsiteX8" fmla="*/ 2611953 w 2631068"/>
            <a:gd name="connsiteY8" fmla="*/ 426845 h 673334"/>
            <a:gd name="connsiteX9" fmla="*/ 2505273 w 2631068"/>
            <a:gd name="connsiteY9" fmla="*/ 510665 h 673334"/>
            <a:gd name="connsiteX10" fmla="*/ 2276673 w 2631068"/>
            <a:gd name="connsiteY10" fmla="*/ 510665 h 673334"/>
            <a:gd name="connsiteX11" fmla="*/ 2009973 w 2631068"/>
            <a:gd name="connsiteY11" fmla="*/ 472565 h 673334"/>
            <a:gd name="connsiteX12" fmla="*/ 1697553 w 2631068"/>
            <a:gd name="connsiteY12" fmla="*/ 381125 h 673334"/>
            <a:gd name="connsiteX13" fmla="*/ 1522293 w 2631068"/>
            <a:gd name="connsiteY13" fmla="*/ 381125 h 673334"/>
            <a:gd name="connsiteX14" fmla="*/ 1118433 w 2631068"/>
            <a:gd name="connsiteY14" fmla="*/ 358265 h 673334"/>
            <a:gd name="connsiteX15" fmla="*/ 859353 w 2631068"/>
            <a:gd name="connsiteY15" fmla="*/ 327785 h 673334"/>
            <a:gd name="connsiteX16" fmla="*/ 653613 w 2631068"/>
            <a:gd name="connsiteY16" fmla="*/ 242204 h 673334"/>
            <a:gd name="connsiteX17" fmla="*/ 379293 w 2631068"/>
            <a:gd name="connsiteY17" fmla="*/ 442085 h 673334"/>
            <a:gd name="connsiteX18" fmla="*/ 242133 w 2631068"/>
            <a:gd name="connsiteY18" fmla="*/ 533525 h 673334"/>
            <a:gd name="connsiteX19" fmla="*/ 21153 w 2631068"/>
            <a:gd name="connsiteY19" fmla="*/ 671742 h 673334"/>
            <a:gd name="connsiteX20" fmla="*/ 5913 w 2631068"/>
            <a:gd name="connsiteY20" fmla="*/ 434465 h 673334"/>
            <a:gd name="connsiteX21" fmla="*/ 36393 w 2631068"/>
            <a:gd name="connsiteY21" fmla="*/ 259205 h 673334"/>
            <a:gd name="connsiteX0" fmla="*/ 35793 w 2630468"/>
            <a:gd name="connsiteY0" fmla="*/ 259205 h 673334"/>
            <a:gd name="connsiteX1" fmla="*/ 241533 w 2630468"/>
            <a:gd name="connsiteY1" fmla="*/ 75304 h 673334"/>
            <a:gd name="connsiteX2" fmla="*/ 691113 w 2630468"/>
            <a:gd name="connsiteY2" fmla="*/ 45641 h 673334"/>
            <a:gd name="connsiteX3" fmla="*/ 1034013 w 2630468"/>
            <a:gd name="connsiteY3" fmla="*/ 32718 h 673334"/>
            <a:gd name="connsiteX4" fmla="*/ 1460733 w 2630468"/>
            <a:gd name="connsiteY4" fmla="*/ 125 h 673334"/>
            <a:gd name="connsiteX5" fmla="*/ 1895073 w 2630468"/>
            <a:gd name="connsiteY5" fmla="*/ 45845 h 673334"/>
            <a:gd name="connsiteX6" fmla="*/ 2207493 w 2630468"/>
            <a:gd name="connsiteY6" fmla="*/ 61085 h 673334"/>
            <a:gd name="connsiteX7" fmla="*/ 2588493 w 2630468"/>
            <a:gd name="connsiteY7" fmla="*/ 129665 h 673334"/>
            <a:gd name="connsiteX8" fmla="*/ 2611353 w 2630468"/>
            <a:gd name="connsiteY8" fmla="*/ 426845 h 673334"/>
            <a:gd name="connsiteX9" fmla="*/ 2504673 w 2630468"/>
            <a:gd name="connsiteY9" fmla="*/ 510665 h 673334"/>
            <a:gd name="connsiteX10" fmla="*/ 2276073 w 2630468"/>
            <a:gd name="connsiteY10" fmla="*/ 510665 h 673334"/>
            <a:gd name="connsiteX11" fmla="*/ 2009373 w 2630468"/>
            <a:gd name="connsiteY11" fmla="*/ 472565 h 673334"/>
            <a:gd name="connsiteX12" fmla="*/ 1696953 w 2630468"/>
            <a:gd name="connsiteY12" fmla="*/ 381125 h 673334"/>
            <a:gd name="connsiteX13" fmla="*/ 1521693 w 2630468"/>
            <a:gd name="connsiteY13" fmla="*/ 381125 h 673334"/>
            <a:gd name="connsiteX14" fmla="*/ 1117833 w 2630468"/>
            <a:gd name="connsiteY14" fmla="*/ 358265 h 673334"/>
            <a:gd name="connsiteX15" fmla="*/ 858753 w 2630468"/>
            <a:gd name="connsiteY15" fmla="*/ 327785 h 673334"/>
            <a:gd name="connsiteX16" fmla="*/ 653013 w 2630468"/>
            <a:gd name="connsiteY16" fmla="*/ 242204 h 673334"/>
            <a:gd name="connsiteX17" fmla="*/ 378693 w 2630468"/>
            <a:gd name="connsiteY17" fmla="*/ 442085 h 673334"/>
            <a:gd name="connsiteX18" fmla="*/ 241533 w 2630468"/>
            <a:gd name="connsiteY18" fmla="*/ 533525 h 673334"/>
            <a:gd name="connsiteX19" fmla="*/ 20553 w 2630468"/>
            <a:gd name="connsiteY19" fmla="*/ 671742 h 673334"/>
            <a:gd name="connsiteX20" fmla="*/ 5313 w 2630468"/>
            <a:gd name="connsiteY20" fmla="*/ 434465 h 673334"/>
            <a:gd name="connsiteX21" fmla="*/ 35793 w 2630468"/>
            <a:gd name="connsiteY21" fmla="*/ 259205 h 673334"/>
            <a:gd name="connsiteX0" fmla="*/ 35793 w 2630468"/>
            <a:gd name="connsiteY0" fmla="*/ 259205 h 673334"/>
            <a:gd name="connsiteX1" fmla="*/ 180574 w 2630468"/>
            <a:gd name="connsiteY1" fmla="*/ 53862 h 673334"/>
            <a:gd name="connsiteX2" fmla="*/ 691113 w 2630468"/>
            <a:gd name="connsiteY2" fmla="*/ 45641 h 673334"/>
            <a:gd name="connsiteX3" fmla="*/ 1034013 w 2630468"/>
            <a:gd name="connsiteY3" fmla="*/ 32718 h 673334"/>
            <a:gd name="connsiteX4" fmla="*/ 1460733 w 2630468"/>
            <a:gd name="connsiteY4" fmla="*/ 125 h 673334"/>
            <a:gd name="connsiteX5" fmla="*/ 1895073 w 2630468"/>
            <a:gd name="connsiteY5" fmla="*/ 45845 h 673334"/>
            <a:gd name="connsiteX6" fmla="*/ 2207493 w 2630468"/>
            <a:gd name="connsiteY6" fmla="*/ 61085 h 673334"/>
            <a:gd name="connsiteX7" fmla="*/ 2588493 w 2630468"/>
            <a:gd name="connsiteY7" fmla="*/ 129665 h 673334"/>
            <a:gd name="connsiteX8" fmla="*/ 2611353 w 2630468"/>
            <a:gd name="connsiteY8" fmla="*/ 426845 h 673334"/>
            <a:gd name="connsiteX9" fmla="*/ 2504673 w 2630468"/>
            <a:gd name="connsiteY9" fmla="*/ 510665 h 673334"/>
            <a:gd name="connsiteX10" fmla="*/ 2276073 w 2630468"/>
            <a:gd name="connsiteY10" fmla="*/ 510665 h 673334"/>
            <a:gd name="connsiteX11" fmla="*/ 2009373 w 2630468"/>
            <a:gd name="connsiteY11" fmla="*/ 472565 h 673334"/>
            <a:gd name="connsiteX12" fmla="*/ 1696953 w 2630468"/>
            <a:gd name="connsiteY12" fmla="*/ 381125 h 673334"/>
            <a:gd name="connsiteX13" fmla="*/ 1521693 w 2630468"/>
            <a:gd name="connsiteY13" fmla="*/ 381125 h 673334"/>
            <a:gd name="connsiteX14" fmla="*/ 1117833 w 2630468"/>
            <a:gd name="connsiteY14" fmla="*/ 358265 h 673334"/>
            <a:gd name="connsiteX15" fmla="*/ 858753 w 2630468"/>
            <a:gd name="connsiteY15" fmla="*/ 327785 h 673334"/>
            <a:gd name="connsiteX16" fmla="*/ 653013 w 2630468"/>
            <a:gd name="connsiteY16" fmla="*/ 242204 h 673334"/>
            <a:gd name="connsiteX17" fmla="*/ 378693 w 2630468"/>
            <a:gd name="connsiteY17" fmla="*/ 442085 h 673334"/>
            <a:gd name="connsiteX18" fmla="*/ 241533 w 2630468"/>
            <a:gd name="connsiteY18" fmla="*/ 533525 h 673334"/>
            <a:gd name="connsiteX19" fmla="*/ 20553 w 2630468"/>
            <a:gd name="connsiteY19" fmla="*/ 671742 h 673334"/>
            <a:gd name="connsiteX20" fmla="*/ 5313 w 2630468"/>
            <a:gd name="connsiteY20" fmla="*/ 434465 h 673334"/>
            <a:gd name="connsiteX21" fmla="*/ 35793 w 2630468"/>
            <a:gd name="connsiteY21" fmla="*/ 259205 h 673334"/>
            <a:gd name="connsiteX0" fmla="*/ 35793 w 2630468"/>
            <a:gd name="connsiteY0" fmla="*/ 259205 h 673334"/>
            <a:gd name="connsiteX1" fmla="*/ 157714 w 2630468"/>
            <a:gd name="connsiteY1" fmla="*/ 103894 h 673334"/>
            <a:gd name="connsiteX2" fmla="*/ 691113 w 2630468"/>
            <a:gd name="connsiteY2" fmla="*/ 45641 h 673334"/>
            <a:gd name="connsiteX3" fmla="*/ 1034013 w 2630468"/>
            <a:gd name="connsiteY3" fmla="*/ 32718 h 673334"/>
            <a:gd name="connsiteX4" fmla="*/ 1460733 w 2630468"/>
            <a:gd name="connsiteY4" fmla="*/ 125 h 673334"/>
            <a:gd name="connsiteX5" fmla="*/ 1895073 w 2630468"/>
            <a:gd name="connsiteY5" fmla="*/ 45845 h 673334"/>
            <a:gd name="connsiteX6" fmla="*/ 2207493 w 2630468"/>
            <a:gd name="connsiteY6" fmla="*/ 61085 h 673334"/>
            <a:gd name="connsiteX7" fmla="*/ 2588493 w 2630468"/>
            <a:gd name="connsiteY7" fmla="*/ 129665 h 673334"/>
            <a:gd name="connsiteX8" fmla="*/ 2611353 w 2630468"/>
            <a:gd name="connsiteY8" fmla="*/ 426845 h 673334"/>
            <a:gd name="connsiteX9" fmla="*/ 2504673 w 2630468"/>
            <a:gd name="connsiteY9" fmla="*/ 510665 h 673334"/>
            <a:gd name="connsiteX10" fmla="*/ 2276073 w 2630468"/>
            <a:gd name="connsiteY10" fmla="*/ 510665 h 673334"/>
            <a:gd name="connsiteX11" fmla="*/ 2009373 w 2630468"/>
            <a:gd name="connsiteY11" fmla="*/ 472565 h 673334"/>
            <a:gd name="connsiteX12" fmla="*/ 1696953 w 2630468"/>
            <a:gd name="connsiteY12" fmla="*/ 381125 h 673334"/>
            <a:gd name="connsiteX13" fmla="*/ 1521693 w 2630468"/>
            <a:gd name="connsiteY13" fmla="*/ 381125 h 673334"/>
            <a:gd name="connsiteX14" fmla="*/ 1117833 w 2630468"/>
            <a:gd name="connsiteY14" fmla="*/ 358265 h 673334"/>
            <a:gd name="connsiteX15" fmla="*/ 858753 w 2630468"/>
            <a:gd name="connsiteY15" fmla="*/ 327785 h 673334"/>
            <a:gd name="connsiteX16" fmla="*/ 653013 w 2630468"/>
            <a:gd name="connsiteY16" fmla="*/ 242204 h 673334"/>
            <a:gd name="connsiteX17" fmla="*/ 378693 w 2630468"/>
            <a:gd name="connsiteY17" fmla="*/ 442085 h 673334"/>
            <a:gd name="connsiteX18" fmla="*/ 241533 w 2630468"/>
            <a:gd name="connsiteY18" fmla="*/ 533525 h 673334"/>
            <a:gd name="connsiteX19" fmla="*/ 20553 w 2630468"/>
            <a:gd name="connsiteY19" fmla="*/ 671742 h 673334"/>
            <a:gd name="connsiteX20" fmla="*/ 5313 w 2630468"/>
            <a:gd name="connsiteY20" fmla="*/ 434465 h 673334"/>
            <a:gd name="connsiteX21" fmla="*/ 35793 w 2630468"/>
            <a:gd name="connsiteY21" fmla="*/ 259205 h 673334"/>
            <a:gd name="connsiteX0" fmla="*/ 35793 w 2630468"/>
            <a:gd name="connsiteY0" fmla="*/ 259333 h 673462"/>
            <a:gd name="connsiteX1" fmla="*/ 157714 w 2630468"/>
            <a:gd name="connsiteY1" fmla="*/ 104022 h 673462"/>
            <a:gd name="connsiteX2" fmla="*/ 691113 w 2630468"/>
            <a:gd name="connsiteY2" fmla="*/ 45769 h 673462"/>
            <a:gd name="connsiteX3" fmla="*/ 965433 w 2630468"/>
            <a:gd name="connsiteY3" fmla="*/ 68583 h 673462"/>
            <a:gd name="connsiteX4" fmla="*/ 1460733 w 2630468"/>
            <a:gd name="connsiteY4" fmla="*/ 253 h 673462"/>
            <a:gd name="connsiteX5" fmla="*/ 1895073 w 2630468"/>
            <a:gd name="connsiteY5" fmla="*/ 45973 h 673462"/>
            <a:gd name="connsiteX6" fmla="*/ 2207493 w 2630468"/>
            <a:gd name="connsiteY6" fmla="*/ 61213 h 673462"/>
            <a:gd name="connsiteX7" fmla="*/ 2588493 w 2630468"/>
            <a:gd name="connsiteY7" fmla="*/ 129793 h 673462"/>
            <a:gd name="connsiteX8" fmla="*/ 2611353 w 2630468"/>
            <a:gd name="connsiteY8" fmla="*/ 426973 h 673462"/>
            <a:gd name="connsiteX9" fmla="*/ 2504673 w 2630468"/>
            <a:gd name="connsiteY9" fmla="*/ 510793 h 673462"/>
            <a:gd name="connsiteX10" fmla="*/ 2276073 w 2630468"/>
            <a:gd name="connsiteY10" fmla="*/ 510793 h 673462"/>
            <a:gd name="connsiteX11" fmla="*/ 2009373 w 2630468"/>
            <a:gd name="connsiteY11" fmla="*/ 472693 h 673462"/>
            <a:gd name="connsiteX12" fmla="*/ 1696953 w 2630468"/>
            <a:gd name="connsiteY12" fmla="*/ 381253 h 673462"/>
            <a:gd name="connsiteX13" fmla="*/ 1521693 w 2630468"/>
            <a:gd name="connsiteY13" fmla="*/ 381253 h 673462"/>
            <a:gd name="connsiteX14" fmla="*/ 1117833 w 2630468"/>
            <a:gd name="connsiteY14" fmla="*/ 358393 h 673462"/>
            <a:gd name="connsiteX15" fmla="*/ 858753 w 2630468"/>
            <a:gd name="connsiteY15" fmla="*/ 327913 h 673462"/>
            <a:gd name="connsiteX16" fmla="*/ 653013 w 2630468"/>
            <a:gd name="connsiteY16" fmla="*/ 242332 h 673462"/>
            <a:gd name="connsiteX17" fmla="*/ 378693 w 2630468"/>
            <a:gd name="connsiteY17" fmla="*/ 442213 h 673462"/>
            <a:gd name="connsiteX18" fmla="*/ 241533 w 2630468"/>
            <a:gd name="connsiteY18" fmla="*/ 533653 h 673462"/>
            <a:gd name="connsiteX19" fmla="*/ 20553 w 2630468"/>
            <a:gd name="connsiteY19" fmla="*/ 671870 h 673462"/>
            <a:gd name="connsiteX20" fmla="*/ 5313 w 2630468"/>
            <a:gd name="connsiteY20" fmla="*/ 434593 h 673462"/>
            <a:gd name="connsiteX21" fmla="*/ 35793 w 2630468"/>
            <a:gd name="connsiteY21" fmla="*/ 259333 h 673462"/>
            <a:gd name="connsiteX0" fmla="*/ 35793 w 2630468"/>
            <a:gd name="connsiteY0" fmla="*/ 259333 h 673462"/>
            <a:gd name="connsiteX1" fmla="*/ 157714 w 2630468"/>
            <a:gd name="connsiteY1" fmla="*/ 104022 h 673462"/>
            <a:gd name="connsiteX2" fmla="*/ 599673 w 2630468"/>
            <a:gd name="connsiteY2" fmla="*/ 88653 h 673462"/>
            <a:gd name="connsiteX3" fmla="*/ 965433 w 2630468"/>
            <a:gd name="connsiteY3" fmla="*/ 68583 h 673462"/>
            <a:gd name="connsiteX4" fmla="*/ 1460733 w 2630468"/>
            <a:gd name="connsiteY4" fmla="*/ 253 h 673462"/>
            <a:gd name="connsiteX5" fmla="*/ 1895073 w 2630468"/>
            <a:gd name="connsiteY5" fmla="*/ 45973 h 673462"/>
            <a:gd name="connsiteX6" fmla="*/ 2207493 w 2630468"/>
            <a:gd name="connsiteY6" fmla="*/ 61213 h 673462"/>
            <a:gd name="connsiteX7" fmla="*/ 2588493 w 2630468"/>
            <a:gd name="connsiteY7" fmla="*/ 129793 h 673462"/>
            <a:gd name="connsiteX8" fmla="*/ 2611353 w 2630468"/>
            <a:gd name="connsiteY8" fmla="*/ 426973 h 673462"/>
            <a:gd name="connsiteX9" fmla="*/ 2504673 w 2630468"/>
            <a:gd name="connsiteY9" fmla="*/ 510793 h 673462"/>
            <a:gd name="connsiteX10" fmla="*/ 2276073 w 2630468"/>
            <a:gd name="connsiteY10" fmla="*/ 510793 h 673462"/>
            <a:gd name="connsiteX11" fmla="*/ 2009373 w 2630468"/>
            <a:gd name="connsiteY11" fmla="*/ 472693 h 673462"/>
            <a:gd name="connsiteX12" fmla="*/ 1696953 w 2630468"/>
            <a:gd name="connsiteY12" fmla="*/ 381253 h 673462"/>
            <a:gd name="connsiteX13" fmla="*/ 1521693 w 2630468"/>
            <a:gd name="connsiteY13" fmla="*/ 381253 h 673462"/>
            <a:gd name="connsiteX14" fmla="*/ 1117833 w 2630468"/>
            <a:gd name="connsiteY14" fmla="*/ 358393 h 673462"/>
            <a:gd name="connsiteX15" fmla="*/ 858753 w 2630468"/>
            <a:gd name="connsiteY15" fmla="*/ 327913 h 673462"/>
            <a:gd name="connsiteX16" fmla="*/ 653013 w 2630468"/>
            <a:gd name="connsiteY16" fmla="*/ 242332 h 673462"/>
            <a:gd name="connsiteX17" fmla="*/ 378693 w 2630468"/>
            <a:gd name="connsiteY17" fmla="*/ 442213 h 673462"/>
            <a:gd name="connsiteX18" fmla="*/ 241533 w 2630468"/>
            <a:gd name="connsiteY18" fmla="*/ 533653 h 673462"/>
            <a:gd name="connsiteX19" fmla="*/ 20553 w 2630468"/>
            <a:gd name="connsiteY19" fmla="*/ 671870 h 673462"/>
            <a:gd name="connsiteX20" fmla="*/ 5313 w 2630468"/>
            <a:gd name="connsiteY20" fmla="*/ 434593 h 673462"/>
            <a:gd name="connsiteX21" fmla="*/ 35793 w 2630468"/>
            <a:gd name="connsiteY21" fmla="*/ 259333 h 673462"/>
            <a:gd name="connsiteX0" fmla="*/ 35793 w 2630468"/>
            <a:gd name="connsiteY0" fmla="*/ 259333 h 673462"/>
            <a:gd name="connsiteX1" fmla="*/ 127234 w 2630468"/>
            <a:gd name="connsiteY1" fmla="*/ 132612 h 673462"/>
            <a:gd name="connsiteX2" fmla="*/ 599673 w 2630468"/>
            <a:gd name="connsiteY2" fmla="*/ 88653 h 673462"/>
            <a:gd name="connsiteX3" fmla="*/ 965433 w 2630468"/>
            <a:gd name="connsiteY3" fmla="*/ 68583 h 673462"/>
            <a:gd name="connsiteX4" fmla="*/ 1460733 w 2630468"/>
            <a:gd name="connsiteY4" fmla="*/ 253 h 673462"/>
            <a:gd name="connsiteX5" fmla="*/ 1895073 w 2630468"/>
            <a:gd name="connsiteY5" fmla="*/ 45973 h 673462"/>
            <a:gd name="connsiteX6" fmla="*/ 2207493 w 2630468"/>
            <a:gd name="connsiteY6" fmla="*/ 61213 h 673462"/>
            <a:gd name="connsiteX7" fmla="*/ 2588493 w 2630468"/>
            <a:gd name="connsiteY7" fmla="*/ 129793 h 673462"/>
            <a:gd name="connsiteX8" fmla="*/ 2611353 w 2630468"/>
            <a:gd name="connsiteY8" fmla="*/ 426973 h 673462"/>
            <a:gd name="connsiteX9" fmla="*/ 2504673 w 2630468"/>
            <a:gd name="connsiteY9" fmla="*/ 510793 h 673462"/>
            <a:gd name="connsiteX10" fmla="*/ 2276073 w 2630468"/>
            <a:gd name="connsiteY10" fmla="*/ 510793 h 673462"/>
            <a:gd name="connsiteX11" fmla="*/ 2009373 w 2630468"/>
            <a:gd name="connsiteY11" fmla="*/ 472693 h 673462"/>
            <a:gd name="connsiteX12" fmla="*/ 1696953 w 2630468"/>
            <a:gd name="connsiteY12" fmla="*/ 381253 h 673462"/>
            <a:gd name="connsiteX13" fmla="*/ 1521693 w 2630468"/>
            <a:gd name="connsiteY13" fmla="*/ 381253 h 673462"/>
            <a:gd name="connsiteX14" fmla="*/ 1117833 w 2630468"/>
            <a:gd name="connsiteY14" fmla="*/ 358393 h 673462"/>
            <a:gd name="connsiteX15" fmla="*/ 858753 w 2630468"/>
            <a:gd name="connsiteY15" fmla="*/ 327913 h 673462"/>
            <a:gd name="connsiteX16" fmla="*/ 653013 w 2630468"/>
            <a:gd name="connsiteY16" fmla="*/ 242332 h 673462"/>
            <a:gd name="connsiteX17" fmla="*/ 378693 w 2630468"/>
            <a:gd name="connsiteY17" fmla="*/ 442213 h 673462"/>
            <a:gd name="connsiteX18" fmla="*/ 241533 w 2630468"/>
            <a:gd name="connsiteY18" fmla="*/ 533653 h 673462"/>
            <a:gd name="connsiteX19" fmla="*/ 20553 w 2630468"/>
            <a:gd name="connsiteY19" fmla="*/ 671870 h 673462"/>
            <a:gd name="connsiteX20" fmla="*/ 5313 w 2630468"/>
            <a:gd name="connsiteY20" fmla="*/ 434593 h 673462"/>
            <a:gd name="connsiteX21" fmla="*/ 35793 w 2630468"/>
            <a:gd name="connsiteY21" fmla="*/ 259333 h 673462"/>
            <a:gd name="connsiteX0" fmla="*/ 35793 w 2629126"/>
            <a:gd name="connsiteY0" fmla="*/ 259333 h 711132"/>
            <a:gd name="connsiteX1" fmla="*/ 127234 w 2629126"/>
            <a:gd name="connsiteY1" fmla="*/ 132612 h 711132"/>
            <a:gd name="connsiteX2" fmla="*/ 599673 w 2629126"/>
            <a:gd name="connsiteY2" fmla="*/ 88653 h 711132"/>
            <a:gd name="connsiteX3" fmla="*/ 965433 w 2629126"/>
            <a:gd name="connsiteY3" fmla="*/ 68583 h 711132"/>
            <a:gd name="connsiteX4" fmla="*/ 1460733 w 2629126"/>
            <a:gd name="connsiteY4" fmla="*/ 253 h 711132"/>
            <a:gd name="connsiteX5" fmla="*/ 1895073 w 2629126"/>
            <a:gd name="connsiteY5" fmla="*/ 45973 h 711132"/>
            <a:gd name="connsiteX6" fmla="*/ 2207493 w 2629126"/>
            <a:gd name="connsiteY6" fmla="*/ 61213 h 711132"/>
            <a:gd name="connsiteX7" fmla="*/ 2588493 w 2629126"/>
            <a:gd name="connsiteY7" fmla="*/ 129793 h 711132"/>
            <a:gd name="connsiteX8" fmla="*/ 2611353 w 2629126"/>
            <a:gd name="connsiteY8" fmla="*/ 426973 h 711132"/>
            <a:gd name="connsiteX9" fmla="*/ 2527533 w 2629126"/>
            <a:gd name="connsiteY9" fmla="*/ 710336 h 711132"/>
            <a:gd name="connsiteX10" fmla="*/ 2276073 w 2629126"/>
            <a:gd name="connsiteY10" fmla="*/ 510793 h 711132"/>
            <a:gd name="connsiteX11" fmla="*/ 2009373 w 2629126"/>
            <a:gd name="connsiteY11" fmla="*/ 472693 h 711132"/>
            <a:gd name="connsiteX12" fmla="*/ 1696953 w 2629126"/>
            <a:gd name="connsiteY12" fmla="*/ 381253 h 711132"/>
            <a:gd name="connsiteX13" fmla="*/ 1521693 w 2629126"/>
            <a:gd name="connsiteY13" fmla="*/ 381253 h 711132"/>
            <a:gd name="connsiteX14" fmla="*/ 1117833 w 2629126"/>
            <a:gd name="connsiteY14" fmla="*/ 358393 h 711132"/>
            <a:gd name="connsiteX15" fmla="*/ 858753 w 2629126"/>
            <a:gd name="connsiteY15" fmla="*/ 327913 h 711132"/>
            <a:gd name="connsiteX16" fmla="*/ 653013 w 2629126"/>
            <a:gd name="connsiteY16" fmla="*/ 242332 h 711132"/>
            <a:gd name="connsiteX17" fmla="*/ 378693 w 2629126"/>
            <a:gd name="connsiteY17" fmla="*/ 442213 h 711132"/>
            <a:gd name="connsiteX18" fmla="*/ 241533 w 2629126"/>
            <a:gd name="connsiteY18" fmla="*/ 533653 h 711132"/>
            <a:gd name="connsiteX19" fmla="*/ 20553 w 2629126"/>
            <a:gd name="connsiteY19" fmla="*/ 671870 h 711132"/>
            <a:gd name="connsiteX20" fmla="*/ 5313 w 2629126"/>
            <a:gd name="connsiteY20" fmla="*/ 434593 h 711132"/>
            <a:gd name="connsiteX21" fmla="*/ 35793 w 2629126"/>
            <a:gd name="connsiteY21" fmla="*/ 259333 h 711132"/>
            <a:gd name="connsiteX0" fmla="*/ 35793 w 2629126"/>
            <a:gd name="connsiteY0" fmla="*/ 259333 h 758409"/>
            <a:gd name="connsiteX1" fmla="*/ 127234 w 2629126"/>
            <a:gd name="connsiteY1" fmla="*/ 132612 h 758409"/>
            <a:gd name="connsiteX2" fmla="*/ 599673 w 2629126"/>
            <a:gd name="connsiteY2" fmla="*/ 88653 h 758409"/>
            <a:gd name="connsiteX3" fmla="*/ 965433 w 2629126"/>
            <a:gd name="connsiteY3" fmla="*/ 68583 h 758409"/>
            <a:gd name="connsiteX4" fmla="*/ 1460733 w 2629126"/>
            <a:gd name="connsiteY4" fmla="*/ 253 h 758409"/>
            <a:gd name="connsiteX5" fmla="*/ 1895073 w 2629126"/>
            <a:gd name="connsiteY5" fmla="*/ 45973 h 758409"/>
            <a:gd name="connsiteX6" fmla="*/ 2207493 w 2629126"/>
            <a:gd name="connsiteY6" fmla="*/ 61213 h 758409"/>
            <a:gd name="connsiteX7" fmla="*/ 2588493 w 2629126"/>
            <a:gd name="connsiteY7" fmla="*/ 129793 h 758409"/>
            <a:gd name="connsiteX8" fmla="*/ 2611353 w 2629126"/>
            <a:gd name="connsiteY8" fmla="*/ 426973 h 758409"/>
            <a:gd name="connsiteX9" fmla="*/ 2527533 w 2629126"/>
            <a:gd name="connsiteY9" fmla="*/ 710336 h 758409"/>
            <a:gd name="connsiteX10" fmla="*/ 2245594 w 2629126"/>
            <a:gd name="connsiteY10" fmla="*/ 735280 h 758409"/>
            <a:gd name="connsiteX11" fmla="*/ 2009373 w 2629126"/>
            <a:gd name="connsiteY11" fmla="*/ 472693 h 758409"/>
            <a:gd name="connsiteX12" fmla="*/ 1696953 w 2629126"/>
            <a:gd name="connsiteY12" fmla="*/ 381253 h 758409"/>
            <a:gd name="connsiteX13" fmla="*/ 1521693 w 2629126"/>
            <a:gd name="connsiteY13" fmla="*/ 381253 h 758409"/>
            <a:gd name="connsiteX14" fmla="*/ 1117833 w 2629126"/>
            <a:gd name="connsiteY14" fmla="*/ 358393 h 758409"/>
            <a:gd name="connsiteX15" fmla="*/ 858753 w 2629126"/>
            <a:gd name="connsiteY15" fmla="*/ 327913 h 758409"/>
            <a:gd name="connsiteX16" fmla="*/ 653013 w 2629126"/>
            <a:gd name="connsiteY16" fmla="*/ 242332 h 758409"/>
            <a:gd name="connsiteX17" fmla="*/ 378693 w 2629126"/>
            <a:gd name="connsiteY17" fmla="*/ 442213 h 758409"/>
            <a:gd name="connsiteX18" fmla="*/ 241533 w 2629126"/>
            <a:gd name="connsiteY18" fmla="*/ 533653 h 758409"/>
            <a:gd name="connsiteX19" fmla="*/ 20553 w 2629126"/>
            <a:gd name="connsiteY19" fmla="*/ 671870 h 758409"/>
            <a:gd name="connsiteX20" fmla="*/ 5313 w 2629126"/>
            <a:gd name="connsiteY20" fmla="*/ 434593 h 758409"/>
            <a:gd name="connsiteX21" fmla="*/ 35793 w 2629126"/>
            <a:gd name="connsiteY21" fmla="*/ 259333 h 758409"/>
            <a:gd name="connsiteX0" fmla="*/ 35793 w 2629126"/>
            <a:gd name="connsiteY0" fmla="*/ 259333 h 746144"/>
            <a:gd name="connsiteX1" fmla="*/ 127234 w 2629126"/>
            <a:gd name="connsiteY1" fmla="*/ 132612 h 746144"/>
            <a:gd name="connsiteX2" fmla="*/ 599673 w 2629126"/>
            <a:gd name="connsiteY2" fmla="*/ 88653 h 746144"/>
            <a:gd name="connsiteX3" fmla="*/ 965433 w 2629126"/>
            <a:gd name="connsiteY3" fmla="*/ 68583 h 746144"/>
            <a:gd name="connsiteX4" fmla="*/ 1460733 w 2629126"/>
            <a:gd name="connsiteY4" fmla="*/ 253 h 746144"/>
            <a:gd name="connsiteX5" fmla="*/ 1895073 w 2629126"/>
            <a:gd name="connsiteY5" fmla="*/ 45973 h 746144"/>
            <a:gd name="connsiteX6" fmla="*/ 2207493 w 2629126"/>
            <a:gd name="connsiteY6" fmla="*/ 61213 h 746144"/>
            <a:gd name="connsiteX7" fmla="*/ 2588493 w 2629126"/>
            <a:gd name="connsiteY7" fmla="*/ 129793 h 746144"/>
            <a:gd name="connsiteX8" fmla="*/ 2611353 w 2629126"/>
            <a:gd name="connsiteY8" fmla="*/ 426973 h 746144"/>
            <a:gd name="connsiteX9" fmla="*/ 2527533 w 2629126"/>
            <a:gd name="connsiteY9" fmla="*/ 710336 h 746144"/>
            <a:gd name="connsiteX10" fmla="*/ 2245594 w 2629126"/>
            <a:gd name="connsiteY10" fmla="*/ 735280 h 746144"/>
            <a:gd name="connsiteX11" fmla="*/ 2009373 w 2629126"/>
            <a:gd name="connsiteY11" fmla="*/ 647295 h 746144"/>
            <a:gd name="connsiteX12" fmla="*/ 1696953 w 2629126"/>
            <a:gd name="connsiteY12" fmla="*/ 381253 h 746144"/>
            <a:gd name="connsiteX13" fmla="*/ 1521693 w 2629126"/>
            <a:gd name="connsiteY13" fmla="*/ 381253 h 746144"/>
            <a:gd name="connsiteX14" fmla="*/ 1117833 w 2629126"/>
            <a:gd name="connsiteY14" fmla="*/ 358393 h 746144"/>
            <a:gd name="connsiteX15" fmla="*/ 858753 w 2629126"/>
            <a:gd name="connsiteY15" fmla="*/ 327913 h 746144"/>
            <a:gd name="connsiteX16" fmla="*/ 653013 w 2629126"/>
            <a:gd name="connsiteY16" fmla="*/ 242332 h 746144"/>
            <a:gd name="connsiteX17" fmla="*/ 378693 w 2629126"/>
            <a:gd name="connsiteY17" fmla="*/ 442213 h 746144"/>
            <a:gd name="connsiteX18" fmla="*/ 241533 w 2629126"/>
            <a:gd name="connsiteY18" fmla="*/ 533653 h 746144"/>
            <a:gd name="connsiteX19" fmla="*/ 20553 w 2629126"/>
            <a:gd name="connsiteY19" fmla="*/ 671870 h 746144"/>
            <a:gd name="connsiteX20" fmla="*/ 5313 w 2629126"/>
            <a:gd name="connsiteY20" fmla="*/ 434593 h 746144"/>
            <a:gd name="connsiteX21" fmla="*/ 35793 w 2629126"/>
            <a:gd name="connsiteY21" fmla="*/ 259333 h 746144"/>
            <a:gd name="connsiteX0" fmla="*/ 35793 w 2629126"/>
            <a:gd name="connsiteY0" fmla="*/ 259333 h 746144"/>
            <a:gd name="connsiteX1" fmla="*/ 127234 w 2629126"/>
            <a:gd name="connsiteY1" fmla="*/ 132612 h 746144"/>
            <a:gd name="connsiteX2" fmla="*/ 599673 w 2629126"/>
            <a:gd name="connsiteY2" fmla="*/ 88653 h 746144"/>
            <a:gd name="connsiteX3" fmla="*/ 965433 w 2629126"/>
            <a:gd name="connsiteY3" fmla="*/ 68583 h 746144"/>
            <a:gd name="connsiteX4" fmla="*/ 1460733 w 2629126"/>
            <a:gd name="connsiteY4" fmla="*/ 253 h 746144"/>
            <a:gd name="connsiteX5" fmla="*/ 1895073 w 2629126"/>
            <a:gd name="connsiteY5" fmla="*/ 45973 h 746144"/>
            <a:gd name="connsiteX6" fmla="*/ 2207493 w 2629126"/>
            <a:gd name="connsiteY6" fmla="*/ 61213 h 746144"/>
            <a:gd name="connsiteX7" fmla="*/ 2588493 w 2629126"/>
            <a:gd name="connsiteY7" fmla="*/ 129793 h 746144"/>
            <a:gd name="connsiteX8" fmla="*/ 2611353 w 2629126"/>
            <a:gd name="connsiteY8" fmla="*/ 426973 h 746144"/>
            <a:gd name="connsiteX9" fmla="*/ 2527533 w 2629126"/>
            <a:gd name="connsiteY9" fmla="*/ 710336 h 746144"/>
            <a:gd name="connsiteX10" fmla="*/ 2245594 w 2629126"/>
            <a:gd name="connsiteY10" fmla="*/ 735280 h 746144"/>
            <a:gd name="connsiteX11" fmla="*/ 2009373 w 2629126"/>
            <a:gd name="connsiteY11" fmla="*/ 647295 h 746144"/>
            <a:gd name="connsiteX12" fmla="*/ 1727433 w 2629126"/>
            <a:gd name="connsiteY12" fmla="*/ 481025 h 746144"/>
            <a:gd name="connsiteX13" fmla="*/ 1521693 w 2629126"/>
            <a:gd name="connsiteY13" fmla="*/ 381253 h 746144"/>
            <a:gd name="connsiteX14" fmla="*/ 1117833 w 2629126"/>
            <a:gd name="connsiteY14" fmla="*/ 358393 h 746144"/>
            <a:gd name="connsiteX15" fmla="*/ 858753 w 2629126"/>
            <a:gd name="connsiteY15" fmla="*/ 327913 h 746144"/>
            <a:gd name="connsiteX16" fmla="*/ 653013 w 2629126"/>
            <a:gd name="connsiteY16" fmla="*/ 242332 h 746144"/>
            <a:gd name="connsiteX17" fmla="*/ 378693 w 2629126"/>
            <a:gd name="connsiteY17" fmla="*/ 442213 h 746144"/>
            <a:gd name="connsiteX18" fmla="*/ 241533 w 2629126"/>
            <a:gd name="connsiteY18" fmla="*/ 533653 h 746144"/>
            <a:gd name="connsiteX19" fmla="*/ 20553 w 2629126"/>
            <a:gd name="connsiteY19" fmla="*/ 671870 h 746144"/>
            <a:gd name="connsiteX20" fmla="*/ 5313 w 2629126"/>
            <a:gd name="connsiteY20" fmla="*/ 434593 h 746144"/>
            <a:gd name="connsiteX21" fmla="*/ 35793 w 2629126"/>
            <a:gd name="connsiteY21" fmla="*/ 259333 h 746144"/>
            <a:gd name="connsiteX0" fmla="*/ 35793 w 2629126"/>
            <a:gd name="connsiteY0" fmla="*/ 259333 h 960977"/>
            <a:gd name="connsiteX1" fmla="*/ 127234 w 2629126"/>
            <a:gd name="connsiteY1" fmla="*/ 132612 h 960977"/>
            <a:gd name="connsiteX2" fmla="*/ 599673 w 2629126"/>
            <a:gd name="connsiteY2" fmla="*/ 88653 h 960977"/>
            <a:gd name="connsiteX3" fmla="*/ 965433 w 2629126"/>
            <a:gd name="connsiteY3" fmla="*/ 68583 h 960977"/>
            <a:gd name="connsiteX4" fmla="*/ 1460733 w 2629126"/>
            <a:gd name="connsiteY4" fmla="*/ 253 h 960977"/>
            <a:gd name="connsiteX5" fmla="*/ 1895073 w 2629126"/>
            <a:gd name="connsiteY5" fmla="*/ 45973 h 960977"/>
            <a:gd name="connsiteX6" fmla="*/ 2207493 w 2629126"/>
            <a:gd name="connsiteY6" fmla="*/ 61213 h 960977"/>
            <a:gd name="connsiteX7" fmla="*/ 2588493 w 2629126"/>
            <a:gd name="connsiteY7" fmla="*/ 129793 h 960977"/>
            <a:gd name="connsiteX8" fmla="*/ 2611353 w 2629126"/>
            <a:gd name="connsiteY8" fmla="*/ 426973 h 960977"/>
            <a:gd name="connsiteX9" fmla="*/ 2527533 w 2629126"/>
            <a:gd name="connsiteY9" fmla="*/ 710336 h 960977"/>
            <a:gd name="connsiteX10" fmla="*/ 2245594 w 2629126"/>
            <a:gd name="connsiteY10" fmla="*/ 735280 h 960977"/>
            <a:gd name="connsiteX11" fmla="*/ 2009373 w 2629126"/>
            <a:gd name="connsiteY11" fmla="*/ 647295 h 960977"/>
            <a:gd name="connsiteX12" fmla="*/ 1727433 w 2629126"/>
            <a:gd name="connsiteY12" fmla="*/ 481025 h 960977"/>
            <a:gd name="connsiteX13" fmla="*/ 1521693 w 2629126"/>
            <a:gd name="connsiteY13" fmla="*/ 381253 h 960977"/>
            <a:gd name="connsiteX14" fmla="*/ 1117833 w 2629126"/>
            <a:gd name="connsiteY14" fmla="*/ 358393 h 960977"/>
            <a:gd name="connsiteX15" fmla="*/ 858753 w 2629126"/>
            <a:gd name="connsiteY15" fmla="*/ 327913 h 960977"/>
            <a:gd name="connsiteX16" fmla="*/ 653013 w 2629126"/>
            <a:gd name="connsiteY16" fmla="*/ 242332 h 960977"/>
            <a:gd name="connsiteX17" fmla="*/ 378693 w 2629126"/>
            <a:gd name="connsiteY17" fmla="*/ 442213 h 960977"/>
            <a:gd name="connsiteX18" fmla="*/ 218673 w 2629126"/>
            <a:gd name="connsiteY18" fmla="*/ 957684 h 960977"/>
            <a:gd name="connsiteX19" fmla="*/ 20553 w 2629126"/>
            <a:gd name="connsiteY19" fmla="*/ 671870 h 960977"/>
            <a:gd name="connsiteX20" fmla="*/ 5313 w 2629126"/>
            <a:gd name="connsiteY20" fmla="*/ 434593 h 960977"/>
            <a:gd name="connsiteX21" fmla="*/ 35793 w 2629126"/>
            <a:gd name="connsiteY21" fmla="*/ 259333 h 960977"/>
            <a:gd name="connsiteX0" fmla="*/ 35793 w 2629126"/>
            <a:gd name="connsiteY0" fmla="*/ 259333 h 958453"/>
            <a:gd name="connsiteX1" fmla="*/ 127234 w 2629126"/>
            <a:gd name="connsiteY1" fmla="*/ 132612 h 958453"/>
            <a:gd name="connsiteX2" fmla="*/ 599673 w 2629126"/>
            <a:gd name="connsiteY2" fmla="*/ 88653 h 958453"/>
            <a:gd name="connsiteX3" fmla="*/ 965433 w 2629126"/>
            <a:gd name="connsiteY3" fmla="*/ 68583 h 958453"/>
            <a:gd name="connsiteX4" fmla="*/ 1460733 w 2629126"/>
            <a:gd name="connsiteY4" fmla="*/ 253 h 958453"/>
            <a:gd name="connsiteX5" fmla="*/ 1895073 w 2629126"/>
            <a:gd name="connsiteY5" fmla="*/ 45973 h 958453"/>
            <a:gd name="connsiteX6" fmla="*/ 2207493 w 2629126"/>
            <a:gd name="connsiteY6" fmla="*/ 61213 h 958453"/>
            <a:gd name="connsiteX7" fmla="*/ 2588493 w 2629126"/>
            <a:gd name="connsiteY7" fmla="*/ 129793 h 958453"/>
            <a:gd name="connsiteX8" fmla="*/ 2611353 w 2629126"/>
            <a:gd name="connsiteY8" fmla="*/ 426973 h 958453"/>
            <a:gd name="connsiteX9" fmla="*/ 2527533 w 2629126"/>
            <a:gd name="connsiteY9" fmla="*/ 710336 h 958453"/>
            <a:gd name="connsiteX10" fmla="*/ 2245594 w 2629126"/>
            <a:gd name="connsiteY10" fmla="*/ 735280 h 958453"/>
            <a:gd name="connsiteX11" fmla="*/ 2009373 w 2629126"/>
            <a:gd name="connsiteY11" fmla="*/ 647295 h 958453"/>
            <a:gd name="connsiteX12" fmla="*/ 1727433 w 2629126"/>
            <a:gd name="connsiteY12" fmla="*/ 481025 h 958453"/>
            <a:gd name="connsiteX13" fmla="*/ 1521693 w 2629126"/>
            <a:gd name="connsiteY13" fmla="*/ 381253 h 958453"/>
            <a:gd name="connsiteX14" fmla="*/ 1117833 w 2629126"/>
            <a:gd name="connsiteY14" fmla="*/ 358393 h 958453"/>
            <a:gd name="connsiteX15" fmla="*/ 858753 w 2629126"/>
            <a:gd name="connsiteY15" fmla="*/ 327913 h 958453"/>
            <a:gd name="connsiteX16" fmla="*/ 653013 w 2629126"/>
            <a:gd name="connsiteY16" fmla="*/ 242332 h 958453"/>
            <a:gd name="connsiteX17" fmla="*/ 416792 w 2629126"/>
            <a:gd name="connsiteY17" fmla="*/ 566928 h 958453"/>
            <a:gd name="connsiteX18" fmla="*/ 218673 w 2629126"/>
            <a:gd name="connsiteY18" fmla="*/ 957684 h 958453"/>
            <a:gd name="connsiteX19" fmla="*/ 20553 w 2629126"/>
            <a:gd name="connsiteY19" fmla="*/ 671870 h 958453"/>
            <a:gd name="connsiteX20" fmla="*/ 5313 w 2629126"/>
            <a:gd name="connsiteY20" fmla="*/ 434593 h 958453"/>
            <a:gd name="connsiteX21" fmla="*/ 35793 w 2629126"/>
            <a:gd name="connsiteY21" fmla="*/ 259333 h 958453"/>
            <a:gd name="connsiteX0" fmla="*/ 55061 w 2648394"/>
            <a:gd name="connsiteY0" fmla="*/ 259333 h 1495485"/>
            <a:gd name="connsiteX1" fmla="*/ 146502 w 2648394"/>
            <a:gd name="connsiteY1" fmla="*/ 132612 h 1495485"/>
            <a:gd name="connsiteX2" fmla="*/ 618941 w 2648394"/>
            <a:gd name="connsiteY2" fmla="*/ 88653 h 1495485"/>
            <a:gd name="connsiteX3" fmla="*/ 984701 w 2648394"/>
            <a:gd name="connsiteY3" fmla="*/ 68583 h 1495485"/>
            <a:gd name="connsiteX4" fmla="*/ 1480001 w 2648394"/>
            <a:gd name="connsiteY4" fmla="*/ 253 h 1495485"/>
            <a:gd name="connsiteX5" fmla="*/ 1914341 w 2648394"/>
            <a:gd name="connsiteY5" fmla="*/ 45973 h 1495485"/>
            <a:gd name="connsiteX6" fmla="*/ 2226761 w 2648394"/>
            <a:gd name="connsiteY6" fmla="*/ 61213 h 1495485"/>
            <a:gd name="connsiteX7" fmla="*/ 2607761 w 2648394"/>
            <a:gd name="connsiteY7" fmla="*/ 129793 h 1495485"/>
            <a:gd name="connsiteX8" fmla="*/ 2630621 w 2648394"/>
            <a:gd name="connsiteY8" fmla="*/ 426973 h 1495485"/>
            <a:gd name="connsiteX9" fmla="*/ 2546801 w 2648394"/>
            <a:gd name="connsiteY9" fmla="*/ 710336 h 1495485"/>
            <a:gd name="connsiteX10" fmla="*/ 2264862 w 2648394"/>
            <a:gd name="connsiteY10" fmla="*/ 735280 h 1495485"/>
            <a:gd name="connsiteX11" fmla="*/ 2028641 w 2648394"/>
            <a:gd name="connsiteY11" fmla="*/ 647295 h 1495485"/>
            <a:gd name="connsiteX12" fmla="*/ 1746701 w 2648394"/>
            <a:gd name="connsiteY12" fmla="*/ 481025 h 1495485"/>
            <a:gd name="connsiteX13" fmla="*/ 1540961 w 2648394"/>
            <a:gd name="connsiteY13" fmla="*/ 381253 h 1495485"/>
            <a:gd name="connsiteX14" fmla="*/ 1137101 w 2648394"/>
            <a:gd name="connsiteY14" fmla="*/ 358393 h 1495485"/>
            <a:gd name="connsiteX15" fmla="*/ 878021 w 2648394"/>
            <a:gd name="connsiteY15" fmla="*/ 327913 h 1495485"/>
            <a:gd name="connsiteX16" fmla="*/ 672281 w 2648394"/>
            <a:gd name="connsiteY16" fmla="*/ 242332 h 1495485"/>
            <a:gd name="connsiteX17" fmla="*/ 436060 w 2648394"/>
            <a:gd name="connsiteY17" fmla="*/ 566928 h 1495485"/>
            <a:gd name="connsiteX18" fmla="*/ 237941 w 2648394"/>
            <a:gd name="connsiteY18" fmla="*/ 957684 h 1495485"/>
            <a:gd name="connsiteX19" fmla="*/ 16961 w 2648394"/>
            <a:gd name="connsiteY19" fmla="*/ 1494988 h 1495485"/>
            <a:gd name="connsiteX20" fmla="*/ 24581 w 2648394"/>
            <a:gd name="connsiteY20" fmla="*/ 434593 h 1495485"/>
            <a:gd name="connsiteX21" fmla="*/ 55061 w 2648394"/>
            <a:gd name="connsiteY21" fmla="*/ 259333 h 1495485"/>
            <a:gd name="connsiteX0" fmla="*/ 59641 w 2652974"/>
            <a:gd name="connsiteY0" fmla="*/ 259333 h 1495485"/>
            <a:gd name="connsiteX1" fmla="*/ 151082 w 2652974"/>
            <a:gd name="connsiteY1" fmla="*/ 132612 h 1495485"/>
            <a:gd name="connsiteX2" fmla="*/ 623521 w 2652974"/>
            <a:gd name="connsiteY2" fmla="*/ 88653 h 1495485"/>
            <a:gd name="connsiteX3" fmla="*/ 989281 w 2652974"/>
            <a:gd name="connsiteY3" fmla="*/ 68583 h 1495485"/>
            <a:gd name="connsiteX4" fmla="*/ 1484581 w 2652974"/>
            <a:gd name="connsiteY4" fmla="*/ 253 h 1495485"/>
            <a:gd name="connsiteX5" fmla="*/ 1918921 w 2652974"/>
            <a:gd name="connsiteY5" fmla="*/ 45973 h 1495485"/>
            <a:gd name="connsiteX6" fmla="*/ 2231341 w 2652974"/>
            <a:gd name="connsiteY6" fmla="*/ 61213 h 1495485"/>
            <a:gd name="connsiteX7" fmla="*/ 2612341 w 2652974"/>
            <a:gd name="connsiteY7" fmla="*/ 129793 h 1495485"/>
            <a:gd name="connsiteX8" fmla="*/ 2635201 w 2652974"/>
            <a:gd name="connsiteY8" fmla="*/ 426973 h 1495485"/>
            <a:gd name="connsiteX9" fmla="*/ 2551381 w 2652974"/>
            <a:gd name="connsiteY9" fmla="*/ 710336 h 1495485"/>
            <a:gd name="connsiteX10" fmla="*/ 2269442 w 2652974"/>
            <a:gd name="connsiteY10" fmla="*/ 735280 h 1495485"/>
            <a:gd name="connsiteX11" fmla="*/ 2033221 w 2652974"/>
            <a:gd name="connsiteY11" fmla="*/ 647295 h 1495485"/>
            <a:gd name="connsiteX12" fmla="*/ 1751281 w 2652974"/>
            <a:gd name="connsiteY12" fmla="*/ 481025 h 1495485"/>
            <a:gd name="connsiteX13" fmla="*/ 1545541 w 2652974"/>
            <a:gd name="connsiteY13" fmla="*/ 381253 h 1495485"/>
            <a:gd name="connsiteX14" fmla="*/ 1141681 w 2652974"/>
            <a:gd name="connsiteY14" fmla="*/ 358393 h 1495485"/>
            <a:gd name="connsiteX15" fmla="*/ 882601 w 2652974"/>
            <a:gd name="connsiteY15" fmla="*/ 327913 h 1495485"/>
            <a:gd name="connsiteX16" fmla="*/ 676861 w 2652974"/>
            <a:gd name="connsiteY16" fmla="*/ 242332 h 1495485"/>
            <a:gd name="connsiteX17" fmla="*/ 440640 w 2652974"/>
            <a:gd name="connsiteY17" fmla="*/ 566928 h 1495485"/>
            <a:gd name="connsiteX18" fmla="*/ 242521 w 2652974"/>
            <a:gd name="connsiteY18" fmla="*/ 957684 h 1495485"/>
            <a:gd name="connsiteX19" fmla="*/ 21541 w 2652974"/>
            <a:gd name="connsiteY19" fmla="*/ 1494988 h 1495485"/>
            <a:gd name="connsiteX20" fmla="*/ 13921 w 2652974"/>
            <a:gd name="connsiteY20" fmla="*/ 708965 h 1495485"/>
            <a:gd name="connsiteX21" fmla="*/ 59641 w 2652974"/>
            <a:gd name="connsiteY21" fmla="*/ 259333 h 1495485"/>
            <a:gd name="connsiteX0" fmla="*/ 19720 w 2651152"/>
            <a:gd name="connsiteY0" fmla="*/ 109677 h 1495485"/>
            <a:gd name="connsiteX1" fmla="*/ 149260 w 2651152"/>
            <a:gd name="connsiteY1" fmla="*/ 132612 h 1495485"/>
            <a:gd name="connsiteX2" fmla="*/ 621699 w 2651152"/>
            <a:gd name="connsiteY2" fmla="*/ 88653 h 1495485"/>
            <a:gd name="connsiteX3" fmla="*/ 987459 w 2651152"/>
            <a:gd name="connsiteY3" fmla="*/ 68583 h 1495485"/>
            <a:gd name="connsiteX4" fmla="*/ 1482759 w 2651152"/>
            <a:gd name="connsiteY4" fmla="*/ 253 h 1495485"/>
            <a:gd name="connsiteX5" fmla="*/ 1917099 w 2651152"/>
            <a:gd name="connsiteY5" fmla="*/ 45973 h 1495485"/>
            <a:gd name="connsiteX6" fmla="*/ 2229519 w 2651152"/>
            <a:gd name="connsiteY6" fmla="*/ 61213 h 1495485"/>
            <a:gd name="connsiteX7" fmla="*/ 2610519 w 2651152"/>
            <a:gd name="connsiteY7" fmla="*/ 129793 h 1495485"/>
            <a:gd name="connsiteX8" fmla="*/ 2633379 w 2651152"/>
            <a:gd name="connsiteY8" fmla="*/ 426973 h 1495485"/>
            <a:gd name="connsiteX9" fmla="*/ 2549559 w 2651152"/>
            <a:gd name="connsiteY9" fmla="*/ 710336 h 1495485"/>
            <a:gd name="connsiteX10" fmla="*/ 2267620 w 2651152"/>
            <a:gd name="connsiteY10" fmla="*/ 735280 h 1495485"/>
            <a:gd name="connsiteX11" fmla="*/ 2031399 w 2651152"/>
            <a:gd name="connsiteY11" fmla="*/ 647295 h 1495485"/>
            <a:gd name="connsiteX12" fmla="*/ 1749459 w 2651152"/>
            <a:gd name="connsiteY12" fmla="*/ 481025 h 1495485"/>
            <a:gd name="connsiteX13" fmla="*/ 1543719 w 2651152"/>
            <a:gd name="connsiteY13" fmla="*/ 381253 h 1495485"/>
            <a:gd name="connsiteX14" fmla="*/ 1139859 w 2651152"/>
            <a:gd name="connsiteY14" fmla="*/ 358393 h 1495485"/>
            <a:gd name="connsiteX15" fmla="*/ 880779 w 2651152"/>
            <a:gd name="connsiteY15" fmla="*/ 327913 h 1495485"/>
            <a:gd name="connsiteX16" fmla="*/ 675039 w 2651152"/>
            <a:gd name="connsiteY16" fmla="*/ 242332 h 1495485"/>
            <a:gd name="connsiteX17" fmla="*/ 438818 w 2651152"/>
            <a:gd name="connsiteY17" fmla="*/ 566928 h 1495485"/>
            <a:gd name="connsiteX18" fmla="*/ 240699 w 2651152"/>
            <a:gd name="connsiteY18" fmla="*/ 957684 h 1495485"/>
            <a:gd name="connsiteX19" fmla="*/ 19719 w 2651152"/>
            <a:gd name="connsiteY19" fmla="*/ 1494988 h 1495485"/>
            <a:gd name="connsiteX20" fmla="*/ 12099 w 2651152"/>
            <a:gd name="connsiteY20" fmla="*/ 708965 h 1495485"/>
            <a:gd name="connsiteX21" fmla="*/ 19720 w 2651152"/>
            <a:gd name="connsiteY21" fmla="*/ 109677 h 1495485"/>
            <a:gd name="connsiteX0" fmla="*/ 19720 w 2651152"/>
            <a:gd name="connsiteY0" fmla="*/ 126816 h 1512624"/>
            <a:gd name="connsiteX1" fmla="*/ 172119 w 2651152"/>
            <a:gd name="connsiteY1" fmla="*/ 95 h 1512624"/>
            <a:gd name="connsiteX2" fmla="*/ 621699 w 2651152"/>
            <a:gd name="connsiteY2" fmla="*/ 105792 h 1512624"/>
            <a:gd name="connsiteX3" fmla="*/ 987459 w 2651152"/>
            <a:gd name="connsiteY3" fmla="*/ 85722 h 1512624"/>
            <a:gd name="connsiteX4" fmla="*/ 1482759 w 2651152"/>
            <a:gd name="connsiteY4" fmla="*/ 17392 h 1512624"/>
            <a:gd name="connsiteX5" fmla="*/ 1917099 w 2651152"/>
            <a:gd name="connsiteY5" fmla="*/ 63112 h 1512624"/>
            <a:gd name="connsiteX6" fmla="*/ 2229519 w 2651152"/>
            <a:gd name="connsiteY6" fmla="*/ 78352 h 1512624"/>
            <a:gd name="connsiteX7" fmla="*/ 2610519 w 2651152"/>
            <a:gd name="connsiteY7" fmla="*/ 146932 h 1512624"/>
            <a:gd name="connsiteX8" fmla="*/ 2633379 w 2651152"/>
            <a:gd name="connsiteY8" fmla="*/ 444112 h 1512624"/>
            <a:gd name="connsiteX9" fmla="*/ 2549559 w 2651152"/>
            <a:gd name="connsiteY9" fmla="*/ 727475 h 1512624"/>
            <a:gd name="connsiteX10" fmla="*/ 2267620 w 2651152"/>
            <a:gd name="connsiteY10" fmla="*/ 752419 h 1512624"/>
            <a:gd name="connsiteX11" fmla="*/ 2031399 w 2651152"/>
            <a:gd name="connsiteY11" fmla="*/ 664434 h 1512624"/>
            <a:gd name="connsiteX12" fmla="*/ 1749459 w 2651152"/>
            <a:gd name="connsiteY12" fmla="*/ 498164 h 1512624"/>
            <a:gd name="connsiteX13" fmla="*/ 1543719 w 2651152"/>
            <a:gd name="connsiteY13" fmla="*/ 398392 h 1512624"/>
            <a:gd name="connsiteX14" fmla="*/ 1139859 w 2651152"/>
            <a:gd name="connsiteY14" fmla="*/ 375532 h 1512624"/>
            <a:gd name="connsiteX15" fmla="*/ 880779 w 2651152"/>
            <a:gd name="connsiteY15" fmla="*/ 345052 h 1512624"/>
            <a:gd name="connsiteX16" fmla="*/ 675039 w 2651152"/>
            <a:gd name="connsiteY16" fmla="*/ 259471 h 1512624"/>
            <a:gd name="connsiteX17" fmla="*/ 438818 w 2651152"/>
            <a:gd name="connsiteY17" fmla="*/ 584067 h 1512624"/>
            <a:gd name="connsiteX18" fmla="*/ 240699 w 2651152"/>
            <a:gd name="connsiteY18" fmla="*/ 974823 h 1512624"/>
            <a:gd name="connsiteX19" fmla="*/ 19719 w 2651152"/>
            <a:gd name="connsiteY19" fmla="*/ 1512127 h 1512624"/>
            <a:gd name="connsiteX20" fmla="*/ 12099 w 2651152"/>
            <a:gd name="connsiteY20" fmla="*/ 726104 h 1512624"/>
            <a:gd name="connsiteX21" fmla="*/ 19720 w 2651152"/>
            <a:gd name="connsiteY21" fmla="*/ 126816 h 1512624"/>
            <a:gd name="connsiteX0" fmla="*/ 19720 w 2651152"/>
            <a:gd name="connsiteY0" fmla="*/ 246997 h 1632805"/>
            <a:gd name="connsiteX1" fmla="*/ 172119 w 2651152"/>
            <a:gd name="connsiteY1" fmla="*/ 120276 h 1632805"/>
            <a:gd name="connsiteX2" fmla="*/ 636939 w 2651152"/>
            <a:gd name="connsiteY2" fmla="*/ 1486 h 1632805"/>
            <a:gd name="connsiteX3" fmla="*/ 987459 w 2651152"/>
            <a:gd name="connsiteY3" fmla="*/ 205903 h 1632805"/>
            <a:gd name="connsiteX4" fmla="*/ 1482759 w 2651152"/>
            <a:gd name="connsiteY4" fmla="*/ 137573 h 1632805"/>
            <a:gd name="connsiteX5" fmla="*/ 1917099 w 2651152"/>
            <a:gd name="connsiteY5" fmla="*/ 183293 h 1632805"/>
            <a:gd name="connsiteX6" fmla="*/ 2229519 w 2651152"/>
            <a:gd name="connsiteY6" fmla="*/ 198533 h 1632805"/>
            <a:gd name="connsiteX7" fmla="*/ 2610519 w 2651152"/>
            <a:gd name="connsiteY7" fmla="*/ 267113 h 1632805"/>
            <a:gd name="connsiteX8" fmla="*/ 2633379 w 2651152"/>
            <a:gd name="connsiteY8" fmla="*/ 564293 h 1632805"/>
            <a:gd name="connsiteX9" fmla="*/ 2549559 w 2651152"/>
            <a:gd name="connsiteY9" fmla="*/ 847656 h 1632805"/>
            <a:gd name="connsiteX10" fmla="*/ 2267620 w 2651152"/>
            <a:gd name="connsiteY10" fmla="*/ 872600 h 1632805"/>
            <a:gd name="connsiteX11" fmla="*/ 2031399 w 2651152"/>
            <a:gd name="connsiteY11" fmla="*/ 784615 h 1632805"/>
            <a:gd name="connsiteX12" fmla="*/ 1749459 w 2651152"/>
            <a:gd name="connsiteY12" fmla="*/ 618345 h 1632805"/>
            <a:gd name="connsiteX13" fmla="*/ 1543719 w 2651152"/>
            <a:gd name="connsiteY13" fmla="*/ 518573 h 1632805"/>
            <a:gd name="connsiteX14" fmla="*/ 1139859 w 2651152"/>
            <a:gd name="connsiteY14" fmla="*/ 495713 h 1632805"/>
            <a:gd name="connsiteX15" fmla="*/ 880779 w 2651152"/>
            <a:gd name="connsiteY15" fmla="*/ 465233 h 1632805"/>
            <a:gd name="connsiteX16" fmla="*/ 675039 w 2651152"/>
            <a:gd name="connsiteY16" fmla="*/ 379652 h 1632805"/>
            <a:gd name="connsiteX17" fmla="*/ 438818 w 2651152"/>
            <a:gd name="connsiteY17" fmla="*/ 704248 h 1632805"/>
            <a:gd name="connsiteX18" fmla="*/ 240699 w 2651152"/>
            <a:gd name="connsiteY18" fmla="*/ 1095004 h 1632805"/>
            <a:gd name="connsiteX19" fmla="*/ 19719 w 2651152"/>
            <a:gd name="connsiteY19" fmla="*/ 1632308 h 1632805"/>
            <a:gd name="connsiteX20" fmla="*/ 12099 w 2651152"/>
            <a:gd name="connsiteY20" fmla="*/ 846285 h 1632805"/>
            <a:gd name="connsiteX21" fmla="*/ 19720 w 2651152"/>
            <a:gd name="connsiteY21" fmla="*/ 246997 h 1632805"/>
            <a:gd name="connsiteX0" fmla="*/ 19720 w 2651152"/>
            <a:gd name="connsiteY0" fmla="*/ 247190 h 1632998"/>
            <a:gd name="connsiteX1" fmla="*/ 172119 w 2651152"/>
            <a:gd name="connsiteY1" fmla="*/ 120469 h 1632998"/>
            <a:gd name="connsiteX2" fmla="*/ 636939 w 2651152"/>
            <a:gd name="connsiteY2" fmla="*/ 1679 h 1632998"/>
            <a:gd name="connsiteX3" fmla="*/ 979839 w 2651152"/>
            <a:gd name="connsiteY3" fmla="*/ 56439 h 1632998"/>
            <a:gd name="connsiteX4" fmla="*/ 1482759 w 2651152"/>
            <a:gd name="connsiteY4" fmla="*/ 137766 h 1632998"/>
            <a:gd name="connsiteX5" fmla="*/ 1917099 w 2651152"/>
            <a:gd name="connsiteY5" fmla="*/ 183486 h 1632998"/>
            <a:gd name="connsiteX6" fmla="*/ 2229519 w 2651152"/>
            <a:gd name="connsiteY6" fmla="*/ 198726 h 1632998"/>
            <a:gd name="connsiteX7" fmla="*/ 2610519 w 2651152"/>
            <a:gd name="connsiteY7" fmla="*/ 267306 h 1632998"/>
            <a:gd name="connsiteX8" fmla="*/ 2633379 w 2651152"/>
            <a:gd name="connsiteY8" fmla="*/ 564486 h 1632998"/>
            <a:gd name="connsiteX9" fmla="*/ 2549559 w 2651152"/>
            <a:gd name="connsiteY9" fmla="*/ 847849 h 1632998"/>
            <a:gd name="connsiteX10" fmla="*/ 2267620 w 2651152"/>
            <a:gd name="connsiteY10" fmla="*/ 872793 h 1632998"/>
            <a:gd name="connsiteX11" fmla="*/ 2031399 w 2651152"/>
            <a:gd name="connsiteY11" fmla="*/ 784808 h 1632998"/>
            <a:gd name="connsiteX12" fmla="*/ 1749459 w 2651152"/>
            <a:gd name="connsiteY12" fmla="*/ 618538 h 1632998"/>
            <a:gd name="connsiteX13" fmla="*/ 1543719 w 2651152"/>
            <a:gd name="connsiteY13" fmla="*/ 518766 h 1632998"/>
            <a:gd name="connsiteX14" fmla="*/ 1139859 w 2651152"/>
            <a:gd name="connsiteY14" fmla="*/ 495906 h 1632998"/>
            <a:gd name="connsiteX15" fmla="*/ 880779 w 2651152"/>
            <a:gd name="connsiteY15" fmla="*/ 465426 h 1632998"/>
            <a:gd name="connsiteX16" fmla="*/ 675039 w 2651152"/>
            <a:gd name="connsiteY16" fmla="*/ 379845 h 1632998"/>
            <a:gd name="connsiteX17" fmla="*/ 438818 w 2651152"/>
            <a:gd name="connsiteY17" fmla="*/ 704441 h 1632998"/>
            <a:gd name="connsiteX18" fmla="*/ 240699 w 2651152"/>
            <a:gd name="connsiteY18" fmla="*/ 1095197 h 1632998"/>
            <a:gd name="connsiteX19" fmla="*/ 19719 w 2651152"/>
            <a:gd name="connsiteY19" fmla="*/ 1632501 h 1632998"/>
            <a:gd name="connsiteX20" fmla="*/ 12099 w 2651152"/>
            <a:gd name="connsiteY20" fmla="*/ 846478 h 1632998"/>
            <a:gd name="connsiteX21" fmla="*/ 19720 w 2651152"/>
            <a:gd name="connsiteY21" fmla="*/ 247190 h 1632998"/>
            <a:gd name="connsiteX0" fmla="*/ 19720 w 2651152"/>
            <a:gd name="connsiteY0" fmla="*/ 193609 h 1579417"/>
            <a:gd name="connsiteX1" fmla="*/ 172119 w 2651152"/>
            <a:gd name="connsiteY1" fmla="*/ 66888 h 1579417"/>
            <a:gd name="connsiteX2" fmla="*/ 507400 w 2651152"/>
            <a:gd name="connsiteY2" fmla="*/ 22927 h 1579417"/>
            <a:gd name="connsiteX3" fmla="*/ 979839 w 2651152"/>
            <a:gd name="connsiteY3" fmla="*/ 2858 h 1579417"/>
            <a:gd name="connsiteX4" fmla="*/ 1482759 w 2651152"/>
            <a:gd name="connsiteY4" fmla="*/ 84185 h 1579417"/>
            <a:gd name="connsiteX5" fmla="*/ 1917099 w 2651152"/>
            <a:gd name="connsiteY5" fmla="*/ 129905 h 1579417"/>
            <a:gd name="connsiteX6" fmla="*/ 2229519 w 2651152"/>
            <a:gd name="connsiteY6" fmla="*/ 145145 h 1579417"/>
            <a:gd name="connsiteX7" fmla="*/ 2610519 w 2651152"/>
            <a:gd name="connsiteY7" fmla="*/ 213725 h 1579417"/>
            <a:gd name="connsiteX8" fmla="*/ 2633379 w 2651152"/>
            <a:gd name="connsiteY8" fmla="*/ 510905 h 1579417"/>
            <a:gd name="connsiteX9" fmla="*/ 2549559 w 2651152"/>
            <a:gd name="connsiteY9" fmla="*/ 794268 h 1579417"/>
            <a:gd name="connsiteX10" fmla="*/ 2267620 w 2651152"/>
            <a:gd name="connsiteY10" fmla="*/ 819212 h 1579417"/>
            <a:gd name="connsiteX11" fmla="*/ 2031399 w 2651152"/>
            <a:gd name="connsiteY11" fmla="*/ 731227 h 1579417"/>
            <a:gd name="connsiteX12" fmla="*/ 1749459 w 2651152"/>
            <a:gd name="connsiteY12" fmla="*/ 564957 h 1579417"/>
            <a:gd name="connsiteX13" fmla="*/ 1543719 w 2651152"/>
            <a:gd name="connsiteY13" fmla="*/ 465185 h 1579417"/>
            <a:gd name="connsiteX14" fmla="*/ 1139859 w 2651152"/>
            <a:gd name="connsiteY14" fmla="*/ 442325 h 1579417"/>
            <a:gd name="connsiteX15" fmla="*/ 880779 w 2651152"/>
            <a:gd name="connsiteY15" fmla="*/ 411845 h 1579417"/>
            <a:gd name="connsiteX16" fmla="*/ 675039 w 2651152"/>
            <a:gd name="connsiteY16" fmla="*/ 326264 h 1579417"/>
            <a:gd name="connsiteX17" fmla="*/ 438818 w 2651152"/>
            <a:gd name="connsiteY17" fmla="*/ 650860 h 1579417"/>
            <a:gd name="connsiteX18" fmla="*/ 240699 w 2651152"/>
            <a:gd name="connsiteY18" fmla="*/ 1041616 h 1579417"/>
            <a:gd name="connsiteX19" fmla="*/ 19719 w 2651152"/>
            <a:gd name="connsiteY19" fmla="*/ 1578920 h 1579417"/>
            <a:gd name="connsiteX20" fmla="*/ 12099 w 2651152"/>
            <a:gd name="connsiteY20" fmla="*/ 792897 h 1579417"/>
            <a:gd name="connsiteX21" fmla="*/ 19720 w 2651152"/>
            <a:gd name="connsiteY21" fmla="*/ 193609 h 1579417"/>
            <a:gd name="connsiteX0" fmla="*/ 12140 w 2651192"/>
            <a:gd name="connsiteY0" fmla="*/ 68894 h 1579417"/>
            <a:gd name="connsiteX1" fmla="*/ 172159 w 2651192"/>
            <a:gd name="connsiteY1" fmla="*/ 66888 h 1579417"/>
            <a:gd name="connsiteX2" fmla="*/ 507440 w 2651192"/>
            <a:gd name="connsiteY2" fmla="*/ 22927 h 1579417"/>
            <a:gd name="connsiteX3" fmla="*/ 979879 w 2651192"/>
            <a:gd name="connsiteY3" fmla="*/ 2858 h 1579417"/>
            <a:gd name="connsiteX4" fmla="*/ 1482799 w 2651192"/>
            <a:gd name="connsiteY4" fmla="*/ 84185 h 1579417"/>
            <a:gd name="connsiteX5" fmla="*/ 1917139 w 2651192"/>
            <a:gd name="connsiteY5" fmla="*/ 129905 h 1579417"/>
            <a:gd name="connsiteX6" fmla="*/ 2229559 w 2651192"/>
            <a:gd name="connsiteY6" fmla="*/ 145145 h 1579417"/>
            <a:gd name="connsiteX7" fmla="*/ 2610559 w 2651192"/>
            <a:gd name="connsiteY7" fmla="*/ 213725 h 1579417"/>
            <a:gd name="connsiteX8" fmla="*/ 2633419 w 2651192"/>
            <a:gd name="connsiteY8" fmla="*/ 510905 h 1579417"/>
            <a:gd name="connsiteX9" fmla="*/ 2549599 w 2651192"/>
            <a:gd name="connsiteY9" fmla="*/ 794268 h 1579417"/>
            <a:gd name="connsiteX10" fmla="*/ 2267660 w 2651192"/>
            <a:gd name="connsiteY10" fmla="*/ 819212 h 1579417"/>
            <a:gd name="connsiteX11" fmla="*/ 2031439 w 2651192"/>
            <a:gd name="connsiteY11" fmla="*/ 731227 h 1579417"/>
            <a:gd name="connsiteX12" fmla="*/ 1749499 w 2651192"/>
            <a:gd name="connsiteY12" fmla="*/ 564957 h 1579417"/>
            <a:gd name="connsiteX13" fmla="*/ 1543759 w 2651192"/>
            <a:gd name="connsiteY13" fmla="*/ 465185 h 1579417"/>
            <a:gd name="connsiteX14" fmla="*/ 1139899 w 2651192"/>
            <a:gd name="connsiteY14" fmla="*/ 442325 h 1579417"/>
            <a:gd name="connsiteX15" fmla="*/ 880819 w 2651192"/>
            <a:gd name="connsiteY15" fmla="*/ 411845 h 1579417"/>
            <a:gd name="connsiteX16" fmla="*/ 675079 w 2651192"/>
            <a:gd name="connsiteY16" fmla="*/ 326264 h 1579417"/>
            <a:gd name="connsiteX17" fmla="*/ 438858 w 2651192"/>
            <a:gd name="connsiteY17" fmla="*/ 650860 h 1579417"/>
            <a:gd name="connsiteX18" fmla="*/ 240739 w 2651192"/>
            <a:gd name="connsiteY18" fmla="*/ 1041616 h 1579417"/>
            <a:gd name="connsiteX19" fmla="*/ 19759 w 2651192"/>
            <a:gd name="connsiteY19" fmla="*/ 1578920 h 1579417"/>
            <a:gd name="connsiteX20" fmla="*/ 12139 w 2651192"/>
            <a:gd name="connsiteY20" fmla="*/ 792897 h 1579417"/>
            <a:gd name="connsiteX21" fmla="*/ 12140 w 2651192"/>
            <a:gd name="connsiteY21" fmla="*/ 68894 h 1579417"/>
            <a:gd name="connsiteX0" fmla="*/ 12140 w 2651192"/>
            <a:gd name="connsiteY0" fmla="*/ 68894 h 1579417"/>
            <a:gd name="connsiteX1" fmla="*/ 172159 w 2651192"/>
            <a:gd name="connsiteY1" fmla="*/ 66888 h 1579417"/>
            <a:gd name="connsiteX2" fmla="*/ 507440 w 2651192"/>
            <a:gd name="connsiteY2" fmla="*/ 22927 h 1579417"/>
            <a:gd name="connsiteX3" fmla="*/ 979879 w 2651192"/>
            <a:gd name="connsiteY3" fmla="*/ 2858 h 1579417"/>
            <a:gd name="connsiteX4" fmla="*/ 1482799 w 2651192"/>
            <a:gd name="connsiteY4" fmla="*/ 84185 h 1579417"/>
            <a:gd name="connsiteX5" fmla="*/ 1917139 w 2651192"/>
            <a:gd name="connsiteY5" fmla="*/ 129905 h 1579417"/>
            <a:gd name="connsiteX6" fmla="*/ 2229559 w 2651192"/>
            <a:gd name="connsiteY6" fmla="*/ 145145 h 1579417"/>
            <a:gd name="connsiteX7" fmla="*/ 2610559 w 2651192"/>
            <a:gd name="connsiteY7" fmla="*/ 213725 h 1579417"/>
            <a:gd name="connsiteX8" fmla="*/ 2633419 w 2651192"/>
            <a:gd name="connsiteY8" fmla="*/ 510905 h 1579417"/>
            <a:gd name="connsiteX9" fmla="*/ 2549599 w 2651192"/>
            <a:gd name="connsiteY9" fmla="*/ 794268 h 1579417"/>
            <a:gd name="connsiteX10" fmla="*/ 2267660 w 2651192"/>
            <a:gd name="connsiteY10" fmla="*/ 819212 h 1579417"/>
            <a:gd name="connsiteX11" fmla="*/ 2031439 w 2651192"/>
            <a:gd name="connsiteY11" fmla="*/ 731227 h 1579417"/>
            <a:gd name="connsiteX12" fmla="*/ 1749499 w 2651192"/>
            <a:gd name="connsiteY12" fmla="*/ 564957 h 1579417"/>
            <a:gd name="connsiteX13" fmla="*/ 1543759 w 2651192"/>
            <a:gd name="connsiteY13" fmla="*/ 465185 h 1579417"/>
            <a:gd name="connsiteX14" fmla="*/ 1139899 w 2651192"/>
            <a:gd name="connsiteY14" fmla="*/ 442325 h 1579417"/>
            <a:gd name="connsiteX15" fmla="*/ 880819 w 2651192"/>
            <a:gd name="connsiteY15" fmla="*/ 411845 h 1579417"/>
            <a:gd name="connsiteX16" fmla="*/ 667459 w 2651192"/>
            <a:gd name="connsiteY16" fmla="*/ 101778 h 1579417"/>
            <a:gd name="connsiteX17" fmla="*/ 438858 w 2651192"/>
            <a:gd name="connsiteY17" fmla="*/ 650860 h 1579417"/>
            <a:gd name="connsiteX18" fmla="*/ 240739 w 2651192"/>
            <a:gd name="connsiteY18" fmla="*/ 1041616 h 1579417"/>
            <a:gd name="connsiteX19" fmla="*/ 19759 w 2651192"/>
            <a:gd name="connsiteY19" fmla="*/ 1578920 h 1579417"/>
            <a:gd name="connsiteX20" fmla="*/ 12139 w 2651192"/>
            <a:gd name="connsiteY20" fmla="*/ 792897 h 1579417"/>
            <a:gd name="connsiteX21" fmla="*/ 12140 w 2651192"/>
            <a:gd name="connsiteY21" fmla="*/ 68894 h 1579417"/>
            <a:gd name="connsiteX0" fmla="*/ 12140 w 2651192"/>
            <a:gd name="connsiteY0" fmla="*/ 171608 h 1682131"/>
            <a:gd name="connsiteX1" fmla="*/ 172159 w 2651192"/>
            <a:gd name="connsiteY1" fmla="*/ 169602 h 1682131"/>
            <a:gd name="connsiteX2" fmla="*/ 515060 w 2651192"/>
            <a:gd name="connsiteY2" fmla="*/ 926 h 1682131"/>
            <a:gd name="connsiteX3" fmla="*/ 979879 w 2651192"/>
            <a:gd name="connsiteY3" fmla="*/ 105572 h 1682131"/>
            <a:gd name="connsiteX4" fmla="*/ 1482799 w 2651192"/>
            <a:gd name="connsiteY4" fmla="*/ 186899 h 1682131"/>
            <a:gd name="connsiteX5" fmla="*/ 1917139 w 2651192"/>
            <a:gd name="connsiteY5" fmla="*/ 232619 h 1682131"/>
            <a:gd name="connsiteX6" fmla="*/ 2229559 w 2651192"/>
            <a:gd name="connsiteY6" fmla="*/ 247859 h 1682131"/>
            <a:gd name="connsiteX7" fmla="*/ 2610559 w 2651192"/>
            <a:gd name="connsiteY7" fmla="*/ 316439 h 1682131"/>
            <a:gd name="connsiteX8" fmla="*/ 2633419 w 2651192"/>
            <a:gd name="connsiteY8" fmla="*/ 613619 h 1682131"/>
            <a:gd name="connsiteX9" fmla="*/ 2549599 w 2651192"/>
            <a:gd name="connsiteY9" fmla="*/ 896982 h 1682131"/>
            <a:gd name="connsiteX10" fmla="*/ 2267660 w 2651192"/>
            <a:gd name="connsiteY10" fmla="*/ 921926 h 1682131"/>
            <a:gd name="connsiteX11" fmla="*/ 2031439 w 2651192"/>
            <a:gd name="connsiteY11" fmla="*/ 833941 h 1682131"/>
            <a:gd name="connsiteX12" fmla="*/ 1749499 w 2651192"/>
            <a:gd name="connsiteY12" fmla="*/ 667671 h 1682131"/>
            <a:gd name="connsiteX13" fmla="*/ 1543759 w 2651192"/>
            <a:gd name="connsiteY13" fmla="*/ 567899 h 1682131"/>
            <a:gd name="connsiteX14" fmla="*/ 1139899 w 2651192"/>
            <a:gd name="connsiteY14" fmla="*/ 545039 h 1682131"/>
            <a:gd name="connsiteX15" fmla="*/ 880819 w 2651192"/>
            <a:gd name="connsiteY15" fmla="*/ 514559 h 1682131"/>
            <a:gd name="connsiteX16" fmla="*/ 667459 w 2651192"/>
            <a:gd name="connsiteY16" fmla="*/ 204492 h 1682131"/>
            <a:gd name="connsiteX17" fmla="*/ 438858 w 2651192"/>
            <a:gd name="connsiteY17" fmla="*/ 753574 h 1682131"/>
            <a:gd name="connsiteX18" fmla="*/ 240739 w 2651192"/>
            <a:gd name="connsiteY18" fmla="*/ 1144330 h 1682131"/>
            <a:gd name="connsiteX19" fmla="*/ 19759 w 2651192"/>
            <a:gd name="connsiteY19" fmla="*/ 1681634 h 1682131"/>
            <a:gd name="connsiteX20" fmla="*/ 12139 w 2651192"/>
            <a:gd name="connsiteY20" fmla="*/ 895611 h 1682131"/>
            <a:gd name="connsiteX21" fmla="*/ 12140 w 2651192"/>
            <a:gd name="connsiteY21" fmla="*/ 171608 h 1682131"/>
            <a:gd name="connsiteX0" fmla="*/ 12140 w 2651192"/>
            <a:gd name="connsiteY0" fmla="*/ 192119 h 1702642"/>
            <a:gd name="connsiteX1" fmla="*/ 172159 w 2651192"/>
            <a:gd name="connsiteY1" fmla="*/ 15513 h 1702642"/>
            <a:gd name="connsiteX2" fmla="*/ 515060 w 2651192"/>
            <a:gd name="connsiteY2" fmla="*/ 21437 h 1702642"/>
            <a:gd name="connsiteX3" fmla="*/ 979879 w 2651192"/>
            <a:gd name="connsiteY3" fmla="*/ 126083 h 1702642"/>
            <a:gd name="connsiteX4" fmla="*/ 1482799 w 2651192"/>
            <a:gd name="connsiteY4" fmla="*/ 207410 h 1702642"/>
            <a:gd name="connsiteX5" fmla="*/ 1917139 w 2651192"/>
            <a:gd name="connsiteY5" fmla="*/ 253130 h 1702642"/>
            <a:gd name="connsiteX6" fmla="*/ 2229559 w 2651192"/>
            <a:gd name="connsiteY6" fmla="*/ 268370 h 1702642"/>
            <a:gd name="connsiteX7" fmla="*/ 2610559 w 2651192"/>
            <a:gd name="connsiteY7" fmla="*/ 336950 h 1702642"/>
            <a:gd name="connsiteX8" fmla="*/ 2633419 w 2651192"/>
            <a:gd name="connsiteY8" fmla="*/ 634130 h 1702642"/>
            <a:gd name="connsiteX9" fmla="*/ 2549599 w 2651192"/>
            <a:gd name="connsiteY9" fmla="*/ 917493 h 1702642"/>
            <a:gd name="connsiteX10" fmla="*/ 2267660 w 2651192"/>
            <a:gd name="connsiteY10" fmla="*/ 942437 h 1702642"/>
            <a:gd name="connsiteX11" fmla="*/ 2031439 w 2651192"/>
            <a:gd name="connsiteY11" fmla="*/ 854452 h 1702642"/>
            <a:gd name="connsiteX12" fmla="*/ 1749499 w 2651192"/>
            <a:gd name="connsiteY12" fmla="*/ 688182 h 1702642"/>
            <a:gd name="connsiteX13" fmla="*/ 1543759 w 2651192"/>
            <a:gd name="connsiteY13" fmla="*/ 588410 h 1702642"/>
            <a:gd name="connsiteX14" fmla="*/ 1139899 w 2651192"/>
            <a:gd name="connsiteY14" fmla="*/ 565550 h 1702642"/>
            <a:gd name="connsiteX15" fmla="*/ 880819 w 2651192"/>
            <a:gd name="connsiteY15" fmla="*/ 535070 h 1702642"/>
            <a:gd name="connsiteX16" fmla="*/ 667459 w 2651192"/>
            <a:gd name="connsiteY16" fmla="*/ 225003 h 1702642"/>
            <a:gd name="connsiteX17" fmla="*/ 438858 w 2651192"/>
            <a:gd name="connsiteY17" fmla="*/ 774085 h 1702642"/>
            <a:gd name="connsiteX18" fmla="*/ 240739 w 2651192"/>
            <a:gd name="connsiteY18" fmla="*/ 1164841 h 1702642"/>
            <a:gd name="connsiteX19" fmla="*/ 19759 w 2651192"/>
            <a:gd name="connsiteY19" fmla="*/ 1702145 h 1702642"/>
            <a:gd name="connsiteX20" fmla="*/ 12139 w 2651192"/>
            <a:gd name="connsiteY20" fmla="*/ 916122 h 1702642"/>
            <a:gd name="connsiteX21" fmla="*/ 12140 w 2651192"/>
            <a:gd name="connsiteY21" fmla="*/ 192119 h 1702642"/>
            <a:gd name="connsiteX0" fmla="*/ 43648 w 2652220"/>
            <a:gd name="connsiteY0" fmla="*/ 192119 h 1702642"/>
            <a:gd name="connsiteX1" fmla="*/ 173187 w 2652220"/>
            <a:gd name="connsiteY1" fmla="*/ 15513 h 1702642"/>
            <a:gd name="connsiteX2" fmla="*/ 516088 w 2652220"/>
            <a:gd name="connsiteY2" fmla="*/ 21437 h 1702642"/>
            <a:gd name="connsiteX3" fmla="*/ 980907 w 2652220"/>
            <a:gd name="connsiteY3" fmla="*/ 126083 h 1702642"/>
            <a:gd name="connsiteX4" fmla="*/ 1483827 w 2652220"/>
            <a:gd name="connsiteY4" fmla="*/ 207410 h 1702642"/>
            <a:gd name="connsiteX5" fmla="*/ 1918167 w 2652220"/>
            <a:gd name="connsiteY5" fmla="*/ 253130 h 1702642"/>
            <a:gd name="connsiteX6" fmla="*/ 2230587 w 2652220"/>
            <a:gd name="connsiteY6" fmla="*/ 268370 h 1702642"/>
            <a:gd name="connsiteX7" fmla="*/ 2611587 w 2652220"/>
            <a:gd name="connsiteY7" fmla="*/ 336950 h 1702642"/>
            <a:gd name="connsiteX8" fmla="*/ 2634447 w 2652220"/>
            <a:gd name="connsiteY8" fmla="*/ 634130 h 1702642"/>
            <a:gd name="connsiteX9" fmla="*/ 2550627 w 2652220"/>
            <a:gd name="connsiteY9" fmla="*/ 917493 h 1702642"/>
            <a:gd name="connsiteX10" fmla="*/ 2268688 w 2652220"/>
            <a:gd name="connsiteY10" fmla="*/ 942437 h 1702642"/>
            <a:gd name="connsiteX11" fmla="*/ 2032467 w 2652220"/>
            <a:gd name="connsiteY11" fmla="*/ 854452 h 1702642"/>
            <a:gd name="connsiteX12" fmla="*/ 1750527 w 2652220"/>
            <a:gd name="connsiteY12" fmla="*/ 688182 h 1702642"/>
            <a:gd name="connsiteX13" fmla="*/ 1544787 w 2652220"/>
            <a:gd name="connsiteY13" fmla="*/ 588410 h 1702642"/>
            <a:gd name="connsiteX14" fmla="*/ 1140927 w 2652220"/>
            <a:gd name="connsiteY14" fmla="*/ 565550 h 1702642"/>
            <a:gd name="connsiteX15" fmla="*/ 881847 w 2652220"/>
            <a:gd name="connsiteY15" fmla="*/ 535070 h 1702642"/>
            <a:gd name="connsiteX16" fmla="*/ 668487 w 2652220"/>
            <a:gd name="connsiteY16" fmla="*/ 225003 h 1702642"/>
            <a:gd name="connsiteX17" fmla="*/ 439886 w 2652220"/>
            <a:gd name="connsiteY17" fmla="*/ 774085 h 1702642"/>
            <a:gd name="connsiteX18" fmla="*/ 241767 w 2652220"/>
            <a:gd name="connsiteY18" fmla="*/ 1164841 h 1702642"/>
            <a:gd name="connsiteX19" fmla="*/ 20787 w 2652220"/>
            <a:gd name="connsiteY19" fmla="*/ 1702145 h 1702642"/>
            <a:gd name="connsiteX20" fmla="*/ 13167 w 2652220"/>
            <a:gd name="connsiteY20" fmla="*/ 916122 h 1702642"/>
            <a:gd name="connsiteX21" fmla="*/ 43648 w 2652220"/>
            <a:gd name="connsiteY21" fmla="*/ 192119 h 1702642"/>
            <a:gd name="connsiteX0" fmla="*/ 43648 w 2685048"/>
            <a:gd name="connsiteY0" fmla="*/ 433740 h 1944263"/>
            <a:gd name="connsiteX1" fmla="*/ 173187 w 2685048"/>
            <a:gd name="connsiteY1" fmla="*/ 257134 h 1944263"/>
            <a:gd name="connsiteX2" fmla="*/ 516088 w 2685048"/>
            <a:gd name="connsiteY2" fmla="*/ 263058 h 1944263"/>
            <a:gd name="connsiteX3" fmla="*/ 980907 w 2685048"/>
            <a:gd name="connsiteY3" fmla="*/ 367704 h 1944263"/>
            <a:gd name="connsiteX4" fmla="*/ 1483827 w 2685048"/>
            <a:gd name="connsiteY4" fmla="*/ 449031 h 1944263"/>
            <a:gd name="connsiteX5" fmla="*/ 1918167 w 2685048"/>
            <a:gd name="connsiteY5" fmla="*/ 494751 h 1944263"/>
            <a:gd name="connsiteX6" fmla="*/ 2230587 w 2685048"/>
            <a:gd name="connsiteY6" fmla="*/ 509991 h 1944263"/>
            <a:gd name="connsiteX7" fmla="*/ 2656845 w 2685048"/>
            <a:gd name="connsiteY7" fmla="*/ 5291 h 1944263"/>
            <a:gd name="connsiteX8" fmla="*/ 2634447 w 2685048"/>
            <a:gd name="connsiteY8" fmla="*/ 875751 h 1944263"/>
            <a:gd name="connsiteX9" fmla="*/ 2550627 w 2685048"/>
            <a:gd name="connsiteY9" fmla="*/ 1159114 h 1944263"/>
            <a:gd name="connsiteX10" fmla="*/ 2268688 w 2685048"/>
            <a:gd name="connsiteY10" fmla="*/ 1184058 h 1944263"/>
            <a:gd name="connsiteX11" fmla="*/ 2032467 w 2685048"/>
            <a:gd name="connsiteY11" fmla="*/ 1096073 h 1944263"/>
            <a:gd name="connsiteX12" fmla="*/ 1750527 w 2685048"/>
            <a:gd name="connsiteY12" fmla="*/ 929803 h 1944263"/>
            <a:gd name="connsiteX13" fmla="*/ 1544787 w 2685048"/>
            <a:gd name="connsiteY13" fmla="*/ 830031 h 1944263"/>
            <a:gd name="connsiteX14" fmla="*/ 1140927 w 2685048"/>
            <a:gd name="connsiteY14" fmla="*/ 807171 h 1944263"/>
            <a:gd name="connsiteX15" fmla="*/ 881847 w 2685048"/>
            <a:gd name="connsiteY15" fmla="*/ 776691 h 1944263"/>
            <a:gd name="connsiteX16" fmla="*/ 668487 w 2685048"/>
            <a:gd name="connsiteY16" fmla="*/ 466624 h 1944263"/>
            <a:gd name="connsiteX17" fmla="*/ 439886 w 2685048"/>
            <a:gd name="connsiteY17" fmla="*/ 1015706 h 1944263"/>
            <a:gd name="connsiteX18" fmla="*/ 241767 w 2685048"/>
            <a:gd name="connsiteY18" fmla="*/ 1406462 h 1944263"/>
            <a:gd name="connsiteX19" fmla="*/ 20787 w 2685048"/>
            <a:gd name="connsiteY19" fmla="*/ 1943766 h 1944263"/>
            <a:gd name="connsiteX20" fmla="*/ 13167 w 2685048"/>
            <a:gd name="connsiteY20" fmla="*/ 1157743 h 1944263"/>
            <a:gd name="connsiteX21" fmla="*/ 43648 w 2685048"/>
            <a:gd name="connsiteY21" fmla="*/ 433740 h 1944263"/>
            <a:gd name="connsiteX0" fmla="*/ 43648 w 2684492"/>
            <a:gd name="connsiteY0" fmla="*/ 504824 h 2015347"/>
            <a:gd name="connsiteX1" fmla="*/ 173187 w 2684492"/>
            <a:gd name="connsiteY1" fmla="*/ 328218 h 2015347"/>
            <a:gd name="connsiteX2" fmla="*/ 516088 w 2684492"/>
            <a:gd name="connsiteY2" fmla="*/ 334142 h 2015347"/>
            <a:gd name="connsiteX3" fmla="*/ 980907 w 2684492"/>
            <a:gd name="connsiteY3" fmla="*/ 438788 h 2015347"/>
            <a:gd name="connsiteX4" fmla="*/ 1483827 w 2684492"/>
            <a:gd name="connsiteY4" fmla="*/ 520115 h 2015347"/>
            <a:gd name="connsiteX5" fmla="*/ 1918167 w 2684492"/>
            <a:gd name="connsiteY5" fmla="*/ 565835 h 2015347"/>
            <a:gd name="connsiteX6" fmla="*/ 2238130 w 2684492"/>
            <a:gd name="connsiteY6" fmla="*/ 99519 h 2015347"/>
            <a:gd name="connsiteX7" fmla="*/ 2656845 w 2684492"/>
            <a:gd name="connsiteY7" fmla="*/ 76375 h 2015347"/>
            <a:gd name="connsiteX8" fmla="*/ 2634447 w 2684492"/>
            <a:gd name="connsiteY8" fmla="*/ 946835 h 2015347"/>
            <a:gd name="connsiteX9" fmla="*/ 2550627 w 2684492"/>
            <a:gd name="connsiteY9" fmla="*/ 1230198 h 2015347"/>
            <a:gd name="connsiteX10" fmla="*/ 2268688 w 2684492"/>
            <a:gd name="connsiteY10" fmla="*/ 1255142 h 2015347"/>
            <a:gd name="connsiteX11" fmla="*/ 2032467 w 2684492"/>
            <a:gd name="connsiteY11" fmla="*/ 1167157 h 2015347"/>
            <a:gd name="connsiteX12" fmla="*/ 1750527 w 2684492"/>
            <a:gd name="connsiteY12" fmla="*/ 1000887 h 2015347"/>
            <a:gd name="connsiteX13" fmla="*/ 1544787 w 2684492"/>
            <a:gd name="connsiteY13" fmla="*/ 901115 h 2015347"/>
            <a:gd name="connsiteX14" fmla="*/ 1140927 w 2684492"/>
            <a:gd name="connsiteY14" fmla="*/ 878255 h 2015347"/>
            <a:gd name="connsiteX15" fmla="*/ 881847 w 2684492"/>
            <a:gd name="connsiteY15" fmla="*/ 847775 h 2015347"/>
            <a:gd name="connsiteX16" fmla="*/ 668487 w 2684492"/>
            <a:gd name="connsiteY16" fmla="*/ 537708 h 2015347"/>
            <a:gd name="connsiteX17" fmla="*/ 439886 w 2684492"/>
            <a:gd name="connsiteY17" fmla="*/ 1086790 h 2015347"/>
            <a:gd name="connsiteX18" fmla="*/ 241767 w 2684492"/>
            <a:gd name="connsiteY18" fmla="*/ 1477546 h 2015347"/>
            <a:gd name="connsiteX19" fmla="*/ 20787 w 2684492"/>
            <a:gd name="connsiteY19" fmla="*/ 2014850 h 2015347"/>
            <a:gd name="connsiteX20" fmla="*/ 13167 w 2684492"/>
            <a:gd name="connsiteY20" fmla="*/ 1228827 h 2015347"/>
            <a:gd name="connsiteX21" fmla="*/ 43648 w 2684492"/>
            <a:gd name="connsiteY21" fmla="*/ 504824 h 2015347"/>
            <a:gd name="connsiteX0" fmla="*/ 43648 w 2684492"/>
            <a:gd name="connsiteY0" fmla="*/ 529696 h 2040219"/>
            <a:gd name="connsiteX1" fmla="*/ 173187 w 2684492"/>
            <a:gd name="connsiteY1" fmla="*/ 353090 h 2040219"/>
            <a:gd name="connsiteX2" fmla="*/ 516088 w 2684492"/>
            <a:gd name="connsiteY2" fmla="*/ 359014 h 2040219"/>
            <a:gd name="connsiteX3" fmla="*/ 980907 w 2684492"/>
            <a:gd name="connsiteY3" fmla="*/ 463660 h 2040219"/>
            <a:gd name="connsiteX4" fmla="*/ 1483827 w 2684492"/>
            <a:gd name="connsiteY4" fmla="*/ 544987 h 2040219"/>
            <a:gd name="connsiteX5" fmla="*/ 1857822 w 2684492"/>
            <a:gd name="connsiteY5" fmla="*/ 17427 h 2040219"/>
            <a:gd name="connsiteX6" fmla="*/ 2238130 w 2684492"/>
            <a:gd name="connsiteY6" fmla="*/ 124391 h 2040219"/>
            <a:gd name="connsiteX7" fmla="*/ 2656845 w 2684492"/>
            <a:gd name="connsiteY7" fmla="*/ 101247 h 2040219"/>
            <a:gd name="connsiteX8" fmla="*/ 2634447 w 2684492"/>
            <a:gd name="connsiteY8" fmla="*/ 971707 h 2040219"/>
            <a:gd name="connsiteX9" fmla="*/ 2550627 w 2684492"/>
            <a:gd name="connsiteY9" fmla="*/ 1255070 h 2040219"/>
            <a:gd name="connsiteX10" fmla="*/ 2268688 w 2684492"/>
            <a:gd name="connsiteY10" fmla="*/ 1280014 h 2040219"/>
            <a:gd name="connsiteX11" fmla="*/ 2032467 w 2684492"/>
            <a:gd name="connsiteY11" fmla="*/ 1192029 h 2040219"/>
            <a:gd name="connsiteX12" fmla="*/ 1750527 w 2684492"/>
            <a:gd name="connsiteY12" fmla="*/ 1025759 h 2040219"/>
            <a:gd name="connsiteX13" fmla="*/ 1544787 w 2684492"/>
            <a:gd name="connsiteY13" fmla="*/ 925987 h 2040219"/>
            <a:gd name="connsiteX14" fmla="*/ 1140927 w 2684492"/>
            <a:gd name="connsiteY14" fmla="*/ 903127 h 2040219"/>
            <a:gd name="connsiteX15" fmla="*/ 881847 w 2684492"/>
            <a:gd name="connsiteY15" fmla="*/ 872647 h 2040219"/>
            <a:gd name="connsiteX16" fmla="*/ 668487 w 2684492"/>
            <a:gd name="connsiteY16" fmla="*/ 562580 h 2040219"/>
            <a:gd name="connsiteX17" fmla="*/ 439886 w 2684492"/>
            <a:gd name="connsiteY17" fmla="*/ 1111662 h 2040219"/>
            <a:gd name="connsiteX18" fmla="*/ 241767 w 2684492"/>
            <a:gd name="connsiteY18" fmla="*/ 1502418 h 2040219"/>
            <a:gd name="connsiteX19" fmla="*/ 20787 w 2684492"/>
            <a:gd name="connsiteY19" fmla="*/ 2039722 h 2040219"/>
            <a:gd name="connsiteX20" fmla="*/ 13167 w 2684492"/>
            <a:gd name="connsiteY20" fmla="*/ 1253699 h 2040219"/>
            <a:gd name="connsiteX21" fmla="*/ 43648 w 2684492"/>
            <a:gd name="connsiteY21" fmla="*/ 529696 h 2040219"/>
            <a:gd name="connsiteX0" fmla="*/ 43648 w 2684492"/>
            <a:gd name="connsiteY0" fmla="*/ 549549 h 2060072"/>
            <a:gd name="connsiteX1" fmla="*/ 173187 w 2684492"/>
            <a:gd name="connsiteY1" fmla="*/ 372943 h 2060072"/>
            <a:gd name="connsiteX2" fmla="*/ 516088 w 2684492"/>
            <a:gd name="connsiteY2" fmla="*/ 378867 h 2060072"/>
            <a:gd name="connsiteX3" fmla="*/ 980907 w 2684492"/>
            <a:gd name="connsiteY3" fmla="*/ 483513 h 2060072"/>
            <a:gd name="connsiteX4" fmla="*/ 1476284 w 2684492"/>
            <a:gd name="connsiteY4" fmla="*/ 37422 h 2060072"/>
            <a:gd name="connsiteX5" fmla="*/ 1857822 w 2684492"/>
            <a:gd name="connsiteY5" fmla="*/ 37280 h 2060072"/>
            <a:gd name="connsiteX6" fmla="*/ 2238130 w 2684492"/>
            <a:gd name="connsiteY6" fmla="*/ 144244 h 2060072"/>
            <a:gd name="connsiteX7" fmla="*/ 2656845 w 2684492"/>
            <a:gd name="connsiteY7" fmla="*/ 121100 h 2060072"/>
            <a:gd name="connsiteX8" fmla="*/ 2634447 w 2684492"/>
            <a:gd name="connsiteY8" fmla="*/ 991560 h 2060072"/>
            <a:gd name="connsiteX9" fmla="*/ 2550627 w 2684492"/>
            <a:gd name="connsiteY9" fmla="*/ 1274923 h 2060072"/>
            <a:gd name="connsiteX10" fmla="*/ 2268688 w 2684492"/>
            <a:gd name="connsiteY10" fmla="*/ 1299867 h 2060072"/>
            <a:gd name="connsiteX11" fmla="*/ 2032467 w 2684492"/>
            <a:gd name="connsiteY11" fmla="*/ 1211882 h 2060072"/>
            <a:gd name="connsiteX12" fmla="*/ 1750527 w 2684492"/>
            <a:gd name="connsiteY12" fmla="*/ 1045612 h 2060072"/>
            <a:gd name="connsiteX13" fmla="*/ 1544787 w 2684492"/>
            <a:gd name="connsiteY13" fmla="*/ 945840 h 2060072"/>
            <a:gd name="connsiteX14" fmla="*/ 1140927 w 2684492"/>
            <a:gd name="connsiteY14" fmla="*/ 922980 h 2060072"/>
            <a:gd name="connsiteX15" fmla="*/ 881847 w 2684492"/>
            <a:gd name="connsiteY15" fmla="*/ 892500 h 2060072"/>
            <a:gd name="connsiteX16" fmla="*/ 668487 w 2684492"/>
            <a:gd name="connsiteY16" fmla="*/ 582433 h 2060072"/>
            <a:gd name="connsiteX17" fmla="*/ 439886 w 2684492"/>
            <a:gd name="connsiteY17" fmla="*/ 1131515 h 2060072"/>
            <a:gd name="connsiteX18" fmla="*/ 241767 w 2684492"/>
            <a:gd name="connsiteY18" fmla="*/ 1522271 h 2060072"/>
            <a:gd name="connsiteX19" fmla="*/ 20787 w 2684492"/>
            <a:gd name="connsiteY19" fmla="*/ 2059575 h 2060072"/>
            <a:gd name="connsiteX20" fmla="*/ 13167 w 2684492"/>
            <a:gd name="connsiteY20" fmla="*/ 1273552 h 2060072"/>
            <a:gd name="connsiteX21" fmla="*/ 43648 w 2684492"/>
            <a:gd name="connsiteY21" fmla="*/ 549549 h 2060072"/>
            <a:gd name="connsiteX0" fmla="*/ 43648 w 2684492"/>
            <a:gd name="connsiteY0" fmla="*/ 629631 h 2140154"/>
            <a:gd name="connsiteX1" fmla="*/ 173187 w 2684492"/>
            <a:gd name="connsiteY1" fmla="*/ 453025 h 2140154"/>
            <a:gd name="connsiteX2" fmla="*/ 516088 w 2684492"/>
            <a:gd name="connsiteY2" fmla="*/ 458949 h 2140154"/>
            <a:gd name="connsiteX3" fmla="*/ 995993 w 2684492"/>
            <a:gd name="connsiteY3" fmla="*/ 13244 h 2140154"/>
            <a:gd name="connsiteX4" fmla="*/ 1476284 w 2684492"/>
            <a:gd name="connsiteY4" fmla="*/ 117504 h 2140154"/>
            <a:gd name="connsiteX5" fmla="*/ 1857822 w 2684492"/>
            <a:gd name="connsiteY5" fmla="*/ 117362 h 2140154"/>
            <a:gd name="connsiteX6" fmla="*/ 2238130 w 2684492"/>
            <a:gd name="connsiteY6" fmla="*/ 224326 h 2140154"/>
            <a:gd name="connsiteX7" fmla="*/ 2656845 w 2684492"/>
            <a:gd name="connsiteY7" fmla="*/ 201182 h 2140154"/>
            <a:gd name="connsiteX8" fmla="*/ 2634447 w 2684492"/>
            <a:gd name="connsiteY8" fmla="*/ 1071642 h 2140154"/>
            <a:gd name="connsiteX9" fmla="*/ 2550627 w 2684492"/>
            <a:gd name="connsiteY9" fmla="*/ 1355005 h 2140154"/>
            <a:gd name="connsiteX10" fmla="*/ 2268688 w 2684492"/>
            <a:gd name="connsiteY10" fmla="*/ 1379949 h 2140154"/>
            <a:gd name="connsiteX11" fmla="*/ 2032467 w 2684492"/>
            <a:gd name="connsiteY11" fmla="*/ 1291964 h 2140154"/>
            <a:gd name="connsiteX12" fmla="*/ 1750527 w 2684492"/>
            <a:gd name="connsiteY12" fmla="*/ 1125694 h 2140154"/>
            <a:gd name="connsiteX13" fmla="*/ 1544787 w 2684492"/>
            <a:gd name="connsiteY13" fmla="*/ 1025922 h 2140154"/>
            <a:gd name="connsiteX14" fmla="*/ 1140927 w 2684492"/>
            <a:gd name="connsiteY14" fmla="*/ 1003062 h 2140154"/>
            <a:gd name="connsiteX15" fmla="*/ 881847 w 2684492"/>
            <a:gd name="connsiteY15" fmla="*/ 972582 h 2140154"/>
            <a:gd name="connsiteX16" fmla="*/ 668487 w 2684492"/>
            <a:gd name="connsiteY16" fmla="*/ 662515 h 2140154"/>
            <a:gd name="connsiteX17" fmla="*/ 439886 w 2684492"/>
            <a:gd name="connsiteY17" fmla="*/ 1211597 h 2140154"/>
            <a:gd name="connsiteX18" fmla="*/ 241767 w 2684492"/>
            <a:gd name="connsiteY18" fmla="*/ 1602353 h 2140154"/>
            <a:gd name="connsiteX19" fmla="*/ 20787 w 2684492"/>
            <a:gd name="connsiteY19" fmla="*/ 2139657 h 2140154"/>
            <a:gd name="connsiteX20" fmla="*/ 13167 w 2684492"/>
            <a:gd name="connsiteY20" fmla="*/ 1353634 h 2140154"/>
            <a:gd name="connsiteX21" fmla="*/ 43648 w 2684492"/>
            <a:gd name="connsiteY21" fmla="*/ 629631 h 2140154"/>
            <a:gd name="connsiteX0" fmla="*/ 43648 w 2684492"/>
            <a:gd name="connsiteY0" fmla="*/ 662878 h 2173401"/>
            <a:gd name="connsiteX1" fmla="*/ 173187 w 2684492"/>
            <a:gd name="connsiteY1" fmla="*/ 486272 h 2173401"/>
            <a:gd name="connsiteX2" fmla="*/ 508545 w 2684492"/>
            <a:gd name="connsiteY2" fmla="*/ 33572 h 2173401"/>
            <a:gd name="connsiteX3" fmla="*/ 995993 w 2684492"/>
            <a:gd name="connsiteY3" fmla="*/ 46491 h 2173401"/>
            <a:gd name="connsiteX4" fmla="*/ 1476284 w 2684492"/>
            <a:gd name="connsiteY4" fmla="*/ 150751 h 2173401"/>
            <a:gd name="connsiteX5" fmla="*/ 1857822 w 2684492"/>
            <a:gd name="connsiteY5" fmla="*/ 150609 h 2173401"/>
            <a:gd name="connsiteX6" fmla="*/ 2238130 w 2684492"/>
            <a:gd name="connsiteY6" fmla="*/ 257573 h 2173401"/>
            <a:gd name="connsiteX7" fmla="*/ 2656845 w 2684492"/>
            <a:gd name="connsiteY7" fmla="*/ 234429 h 2173401"/>
            <a:gd name="connsiteX8" fmla="*/ 2634447 w 2684492"/>
            <a:gd name="connsiteY8" fmla="*/ 1104889 h 2173401"/>
            <a:gd name="connsiteX9" fmla="*/ 2550627 w 2684492"/>
            <a:gd name="connsiteY9" fmla="*/ 1388252 h 2173401"/>
            <a:gd name="connsiteX10" fmla="*/ 2268688 w 2684492"/>
            <a:gd name="connsiteY10" fmla="*/ 1413196 h 2173401"/>
            <a:gd name="connsiteX11" fmla="*/ 2032467 w 2684492"/>
            <a:gd name="connsiteY11" fmla="*/ 1325211 h 2173401"/>
            <a:gd name="connsiteX12" fmla="*/ 1750527 w 2684492"/>
            <a:gd name="connsiteY12" fmla="*/ 1158941 h 2173401"/>
            <a:gd name="connsiteX13" fmla="*/ 1544787 w 2684492"/>
            <a:gd name="connsiteY13" fmla="*/ 1059169 h 2173401"/>
            <a:gd name="connsiteX14" fmla="*/ 1140927 w 2684492"/>
            <a:gd name="connsiteY14" fmla="*/ 1036309 h 2173401"/>
            <a:gd name="connsiteX15" fmla="*/ 881847 w 2684492"/>
            <a:gd name="connsiteY15" fmla="*/ 1005829 h 2173401"/>
            <a:gd name="connsiteX16" fmla="*/ 668487 w 2684492"/>
            <a:gd name="connsiteY16" fmla="*/ 695762 h 2173401"/>
            <a:gd name="connsiteX17" fmla="*/ 439886 w 2684492"/>
            <a:gd name="connsiteY17" fmla="*/ 1244844 h 2173401"/>
            <a:gd name="connsiteX18" fmla="*/ 241767 w 2684492"/>
            <a:gd name="connsiteY18" fmla="*/ 1635600 h 2173401"/>
            <a:gd name="connsiteX19" fmla="*/ 20787 w 2684492"/>
            <a:gd name="connsiteY19" fmla="*/ 2172904 h 2173401"/>
            <a:gd name="connsiteX20" fmla="*/ 13167 w 2684492"/>
            <a:gd name="connsiteY20" fmla="*/ 1386881 h 2173401"/>
            <a:gd name="connsiteX21" fmla="*/ 43648 w 2684492"/>
            <a:gd name="connsiteY21" fmla="*/ 662878 h 2173401"/>
            <a:gd name="connsiteX0" fmla="*/ 43648 w 2684492"/>
            <a:gd name="connsiteY0" fmla="*/ 644202 h 2154725"/>
            <a:gd name="connsiteX1" fmla="*/ 210902 w 2684492"/>
            <a:gd name="connsiteY1" fmla="*/ 215352 h 2154725"/>
            <a:gd name="connsiteX2" fmla="*/ 508545 w 2684492"/>
            <a:gd name="connsiteY2" fmla="*/ 14896 h 2154725"/>
            <a:gd name="connsiteX3" fmla="*/ 995993 w 2684492"/>
            <a:gd name="connsiteY3" fmla="*/ 27815 h 2154725"/>
            <a:gd name="connsiteX4" fmla="*/ 1476284 w 2684492"/>
            <a:gd name="connsiteY4" fmla="*/ 132075 h 2154725"/>
            <a:gd name="connsiteX5" fmla="*/ 1857822 w 2684492"/>
            <a:gd name="connsiteY5" fmla="*/ 131933 h 2154725"/>
            <a:gd name="connsiteX6" fmla="*/ 2238130 w 2684492"/>
            <a:gd name="connsiteY6" fmla="*/ 238897 h 2154725"/>
            <a:gd name="connsiteX7" fmla="*/ 2656845 w 2684492"/>
            <a:gd name="connsiteY7" fmla="*/ 215753 h 2154725"/>
            <a:gd name="connsiteX8" fmla="*/ 2634447 w 2684492"/>
            <a:gd name="connsiteY8" fmla="*/ 1086213 h 2154725"/>
            <a:gd name="connsiteX9" fmla="*/ 2550627 w 2684492"/>
            <a:gd name="connsiteY9" fmla="*/ 1369576 h 2154725"/>
            <a:gd name="connsiteX10" fmla="*/ 2268688 w 2684492"/>
            <a:gd name="connsiteY10" fmla="*/ 1394520 h 2154725"/>
            <a:gd name="connsiteX11" fmla="*/ 2032467 w 2684492"/>
            <a:gd name="connsiteY11" fmla="*/ 1306535 h 2154725"/>
            <a:gd name="connsiteX12" fmla="*/ 1750527 w 2684492"/>
            <a:gd name="connsiteY12" fmla="*/ 1140265 h 2154725"/>
            <a:gd name="connsiteX13" fmla="*/ 1544787 w 2684492"/>
            <a:gd name="connsiteY13" fmla="*/ 1040493 h 2154725"/>
            <a:gd name="connsiteX14" fmla="*/ 1140927 w 2684492"/>
            <a:gd name="connsiteY14" fmla="*/ 1017633 h 2154725"/>
            <a:gd name="connsiteX15" fmla="*/ 881847 w 2684492"/>
            <a:gd name="connsiteY15" fmla="*/ 987153 h 2154725"/>
            <a:gd name="connsiteX16" fmla="*/ 668487 w 2684492"/>
            <a:gd name="connsiteY16" fmla="*/ 677086 h 2154725"/>
            <a:gd name="connsiteX17" fmla="*/ 439886 w 2684492"/>
            <a:gd name="connsiteY17" fmla="*/ 1226168 h 2154725"/>
            <a:gd name="connsiteX18" fmla="*/ 241767 w 2684492"/>
            <a:gd name="connsiteY18" fmla="*/ 1616924 h 2154725"/>
            <a:gd name="connsiteX19" fmla="*/ 20787 w 2684492"/>
            <a:gd name="connsiteY19" fmla="*/ 2154228 h 2154725"/>
            <a:gd name="connsiteX20" fmla="*/ 13167 w 2684492"/>
            <a:gd name="connsiteY20" fmla="*/ 1368205 h 2154725"/>
            <a:gd name="connsiteX21" fmla="*/ 43648 w 2684492"/>
            <a:gd name="connsiteY21" fmla="*/ 644202 h 2154725"/>
            <a:gd name="connsiteX0" fmla="*/ 43648 w 2684492"/>
            <a:gd name="connsiteY0" fmla="*/ 644202 h 2154725"/>
            <a:gd name="connsiteX1" fmla="*/ 210902 w 2684492"/>
            <a:gd name="connsiteY1" fmla="*/ 215352 h 2154725"/>
            <a:gd name="connsiteX2" fmla="*/ 508545 w 2684492"/>
            <a:gd name="connsiteY2" fmla="*/ 14896 h 2154725"/>
            <a:gd name="connsiteX3" fmla="*/ 995993 w 2684492"/>
            <a:gd name="connsiteY3" fmla="*/ 27815 h 2154725"/>
            <a:gd name="connsiteX4" fmla="*/ 1476284 w 2684492"/>
            <a:gd name="connsiteY4" fmla="*/ 132075 h 2154725"/>
            <a:gd name="connsiteX5" fmla="*/ 1857822 w 2684492"/>
            <a:gd name="connsiteY5" fmla="*/ 131933 h 2154725"/>
            <a:gd name="connsiteX6" fmla="*/ 2238130 w 2684492"/>
            <a:gd name="connsiteY6" fmla="*/ 238897 h 2154725"/>
            <a:gd name="connsiteX7" fmla="*/ 2656845 w 2684492"/>
            <a:gd name="connsiteY7" fmla="*/ 215753 h 2154725"/>
            <a:gd name="connsiteX8" fmla="*/ 2634447 w 2684492"/>
            <a:gd name="connsiteY8" fmla="*/ 1086213 h 2154725"/>
            <a:gd name="connsiteX9" fmla="*/ 2550627 w 2684492"/>
            <a:gd name="connsiteY9" fmla="*/ 1369576 h 2154725"/>
            <a:gd name="connsiteX10" fmla="*/ 2268688 w 2684492"/>
            <a:gd name="connsiteY10" fmla="*/ 1394520 h 2154725"/>
            <a:gd name="connsiteX11" fmla="*/ 2032467 w 2684492"/>
            <a:gd name="connsiteY11" fmla="*/ 1306535 h 2154725"/>
            <a:gd name="connsiteX12" fmla="*/ 1750527 w 2684492"/>
            <a:gd name="connsiteY12" fmla="*/ 1140265 h 2154725"/>
            <a:gd name="connsiteX13" fmla="*/ 1544787 w 2684492"/>
            <a:gd name="connsiteY13" fmla="*/ 1040493 h 2154725"/>
            <a:gd name="connsiteX14" fmla="*/ 1140927 w 2684492"/>
            <a:gd name="connsiteY14" fmla="*/ 1017633 h 2154725"/>
            <a:gd name="connsiteX15" fmla="*/ 881847 w 2684492"/>
            <a:gd name="connsiteY15" fmla="*/ 987153 h 2154725"/>
            <a:gd name="connsiteX16" fmla="*/ 691116 w 2684492"/>
            <a:gd name="connsiteY16" fmla="*/ 722947 h 2154725"/>
            <a:gd name="connsiteX17" fmla="*/ 439886 w 2684492"/>
            <a:gd name="connsiteY17" fmla="*/ 1226168 h 2154725"/>
            <a:gd name="connsiteX18" fmla="*/ 241767 w 2684492"/>
            <a:gd name="connsiteY18" fmla="*/ 1616924 h 2154725"/>
            <a:gd name="connsiteX19" fmla="*/ 20787 w 2684492"/>
            <a:gd name="connsiteY19" fmla="*/ 2154228 h 2154725"/>
            <a:gd name="connsiteX20" fmla="*/ 13167 w 2684492"/>
            <a:gd name="connsiteY20" fmla="*/ 1368205 h 2154725"/>
            <a:gd name="connsiteX21" fmla="*/ 43648 w 2684492"/>
            <a:gd name="connsiteY21" fmla="*/ 644202 h 2154725"/>
            <a:gd name="connsiteX0" fmla="*/ 43648 w 2684492"/>
            <a:gd name="connsiteY0" fmla="*/ 644202 h 2154725"/>
            <a:gd name="connsiteX1" fmla="*/ 210902 w 2684492"/>
            <a:gd name="connsiteY1" fmla="*/ 215352 h 2154725"/>
            <a:gd name="connsiteX2" fmla="*/ 508545 w 2684492"/>
            <a:gd name="connsiteY2" fmla="*/ 14896 h 2154725"/>
            <a:gd name="connsiteX3" fmla="*/ 995993 w 2684492"/>
            <a:gd name="connsiteY3" fmla="*/ 27815 h 2154725"/>
            <a:gd name="connsiteX4" fmla="*/ 1476284 w 2684492"/>
            <a:gd name="connsiteY4" fmla="*/ 132075 h 2154725"/>
            <a:gd name="connsiteX5" fmla="*/ 1857822 w 2684492"/>
            <a:gd name="connsiteY5" fmla="*/ 131933 h 2154725"/>
            <a:gd name="connsiteX6" fmla="*/ 2238130 w 2684492"/>
            <a:gd name="connsiteY6" fmla="*/ 238897 h 2154725"/>
            <a:gd name="connsiteX7" fmla="*/ 2656845 w 2684492"/>
            <a:gd name="connsiteY7" fmla="*/ 215753 h 2154725"/>
            <a:gd name="connsiteX8" fmla="*/ 2634447 w 2684492"/>
            <a:gd name="connsiteY8" fmla="*/ 1086213 h 2154725"/>
            <a:gd name="connsiteX9" fmla="*/ 2550627 w 2684492"/>
            <a:gd name="connsiteY9" fmla="*/ 1369576 h 2154725"/>
            <a:gd name="connsiteX10" fmla="*/ 2268688 w 2684492"/>
            <a:gd name="connsiteY10" fmla="*/ 1394520 h 2154725"/>
            <a:gd name="connsiteX11" fmla="*/ 2032467 w 2684492"/>
            <a:gd name="connsiteY11" fmla="*/ 1306535 h 2154725"/>
            <a:gd name="connsiteX12" fmla="*/ 1750527 w 2684492"/>
            <a:gd name="connsiteY12" fmla="*/ 1140265 h 2154725"/>
            <a:gd name="connsiteX13" fmla="*/ 1544787 w 2684492"/>
            <a:gd name="connsiteY13" fmla="*/ 1040493 h 2154725"/>
            <a:gd name="connsiteX14" fmla="*/ 1140927 w 2684492"/>
            <a:gd name="connsiteY14" fmla="*/ 1017633 h 2154725"/>
            <a:gd name="connsiteX15" fmla="*/ 881847 w 2684492"/>
            <a:gd name="connsiteY15" fmla="*/ 987153 h 2154725"/>
            <a:gd name="connsiteX16" fmla="*/ 691116 w 2684492"/>
            <a:gd name="connsiteY16" fmla="*/ 722947 h 2154725"/>
            <a:gd name="connsiteX17" fmla="*/ 485144 w 2684492"/>
            <a:gd name="connsiteY17" fmla="*/ 1226169 h 2154725"/>
            <a:gd name="connsiteX18" fmla="*/ 241767 w 2684492"/>
            <a:gd name="connsiteY18" fmla="*/ 1616924 h 2154725"/>
            <a:gd name="connsiteX19" fmla="*/ 20787 w 2684492"/>
            <a:gd name="connsiteY19" fmla="*/ 2154228 h 2154725"/>
            <a:gd name="connsiteX20" fmla="*/ 13167 w 2684492"/>
            <a:gd name="connsiteY20" fmla="*/ 1368205 h 2154725"/>
            <a:gd name="connsiteX21" fmla="*/ 43648 w 2684492"/>
            <a:gd name="connsiteY21" fmla="*/ 644202 h 2154725"/>
            <a:gd name="connsiteX0" fmla="*/ 43648 w 2684492"/>
            <a:gd name="connsiteY0" fmla="*/ 644202 h 2154915"/>
            <a:gd name="connsiteX1" fmla="*/ 210902 w 2684492"/>
            <a:gd name="connsiteY1" fmla="*/ 215352 h 2154915"/>
            <a:gd name="connsiteX2" fmla="*/ 508545 w 2684492"/>
            <a:gd name="connsiteY2" fmla="*/ 14896 h 2154915"/>
            <a:gd name="connsiteX3" fmla="*/ 995993 w 2684492"/>
            <a:gd name="connsiteY3" fmla="*/ 27815 h 2154915"/>
            <a:gd name="connsiteX4" fmla="*/ 1476284 w 2684492"/>
            <a:gd name="connsiteY4" fmla="*/ 132075 h 2154915"/>
            <a:gd name="connsiteX5" fmla="*/ 1857822 w 2684492"/>
            <a:gd name="connsiteY5" fmla="*/ 131933 h 2154915"/>
            <a:gd name="connsiteX6" fmla="*/ 2238130 w 2684492"/>
            <a:gd name="connsiteY6" fmla="*/ 238897 h 2154915"/>
            <a:gd name="connsiteX7" fmla="*/ 2656845 w 2684492"/>
            <a:gd name="connsiteY7" fmla="*/ 215753 h 2154915"/>
            <a:gd name="connsiteX8" fmla="*/ 2634447 w 2684492"/>
            <a:gd name="connsiteY8" fmla="*/ 1086213 h 2154915"/>
            <a:gd name="connsiteX9" fmla="*/ 2550627 w 2684492"/>
            <a:gd name="connsiteY9" fmla="*/ 1369576 h 2154915"/>
            <a:gd name="connsiteX10" fmla="*/ 2268688 w 2684492"/>
            <a:gd name="connsiteY10" fmla="*/ 1394520 h 2154915"/>
            <a:gd name="connsiteX11" fmla="*/ 2032467 w 2684492"/>
            <a:gd name="connsiteY11" fmla="*/ 1306535 h 2154915"/>
            <a:gd name="connsiteX12" fmla="*/ 1750527 w 2684492"/>
            <a:gd name="connsiteY12" fmla="*/ 1140265 h 2154915"/>
            <a:gd name="connsiteX13" fmla="*/ 1544787 w 2684492"/>
            <a:gd name="connsiteY13" fmla="*/ 1040493 h 2154915"/>
            <a:gd name="connsiteX14" fmla="*/ 1140927 w 2684492"/>
            <a:gd name="connsiteY14" fmla="*/ 1017633 h 2154915"/>
            <a:gd name="connsiteX15" fmla="*/ 881847 w 2684492"/>
            <a:gd name="connsiteY15" fmla="*/ 987153 h 2154915"/>
            <a:gd name="connsiteX16" fmla="*/ 691116 w 2684492"/>
            <a:gd name="connsiteY16" fmla="*/ 722947 h 2154915"/>
            <a:gd name="connsiteX17" fmla="*/ 485144 w 2684492"/>
            <a:gd name="connsiteY17" fmla="*/ 1226169 h 2154915"/>
            <a:gd name="connsiteX18" fmla="*/ 264396 w 2684492"/>
            <a:gd name="connsiteY18" fmla="*/ 1731578 h 2154915"/>
            <a:gd name="connsiteX19" fmla="*/ 20787 w 2684492"/>
            <a:gd name="connsiteY19" fmla="*/ 2154228 h 2154915"/>
            <a:gd name="connsiteX20" fmla="*/ 13167 w 2684492"/>
            <a:gd name="connsiteY20" fmla="*/ 1368205 h 2154915"/>
            <a:gd name="connsiteX21" fmla="*/ 43648 w 2684492"/>
            <a:gd name="connsiteY21" fmla="*/ 644202 h 2154915"/>
            <a:gd name="connsiteX0" fmla="*/ 33652 w 2674496"/>
            <a:gd name="connsiteY0" fmla="*/ 644202 h 2154915"/>
            <a:gd name="connsiteX1" fmla="*/ 200906 w 2674496"/>
            <a:gd name="connsiteY1" fmla="*/ 215352 h 2154915"/>
            <a:gd name="connsiteX2" fmla="*/ 498549 w 2674496"/>
            <a:gd name="connsiteY2" fmla="*/ 14896 h 2154915"/>
            <a:gd name="connsiteX3" fmla="*/ 985997 w 2674496"/>
            <a:gd name="connsiteY3" fmla="*/ 27815 h 2154915"/>
            <a:gd name="connsiteX4" fmla="*/ 1466288 w 2674496"/>
            <a:gd name="connsiteY4" fmla="*/ 132075 h 2154915"/>
            <a:gd name="connsiteX5" fmla="*/ 1847826 w 2674496"/>
            <a:gd name="connsiteY5" fmla="*/ 131933 h 2154915"/>
            <a:gd name="connsiteX6" fmla="*/ 2228134 w 2674496"/>
            <a:gd name="connsiteY6" fmla="*/ 238897 h 2154915"/>
            <a:gd name="connsiteX7" fmla="*/ 2646849 w 2674496"/>
            <a:gd name="connsiteY7" fmla="*/ 215753 h 2154915"/>
            <a:gd name="connsiteX8" fmla="*/ 2624451 w 2674496"/>
            <a:gd name="connsiteY8" fmla="*/ 1086213 h 2154915"/>
            <a:gd name="connsiteX9" fmla="*/ 2540631 w 2674496"/>
            <a:gd name="connsiteY9" fmla="*/ 1369576 h 2154915"/>
            <a:gd name="connsiteX10" fmla="*/ 2258692 w 2674496"/>
            <a:gd name="connsiteY10" fmla="*/ 1394520 h 2154915"/>
            <a:gd name="connsiteX11" fmla="*/ 2022471 w 2674496"/>
            <a:gd name="connsiteY11" fmla="*/ 1306535 h 2154915"/>
            <a:gd name="connsiteX12" fmla="*/ 1740531 w 2674496"/>
            <a:gd name="connsiteY12" fmla="*/ 1140265 h 2154915"/>
            <a:gd name="connsiteX13" fmla="*/ 1534791 w 2674496"/>
            <a:gd name="connsiteY13" fmla="*/ 1040493 h 2154915"/>
            <a:gd name="connsiteX14" fmla="*/ 1130931 w 2674496"/>
            <a:gd name="connsiteY14" fmla="*/ 1017633 h 2154915"/>
            <a:gd name="connsiteX15" fmla="*/ 871851 w 2674496"/>
            <a:gd name="connsiteY15" fmla="*/ 987153 h 2154915"/>
            <a:gd name="connsiteX16" fmla="*/ 681120 w 2674496"/>
            <a:gd name="connsiteY16" fmla="*/ 722947 h 2154915"/>
            <a:gd name="connsiteX17" fmla="*/ 475148 w 2674496"/>
            <a:gd name="connsiteY17" fmla="*/ 1226169 h 2154915"/>
            <a:gd name="connsiteX18" fmla="*/ 254400 w 2674496"/>
            <a:gd name="connsiteY18" fmla="*/ 1731578 h 2154915"/>
            <a:gd name="connsiteX19" fmla="*/ 10791 w 2674496"/>
            <a:gd name="connsiteY19" fmla="*/ 2154228 h 2154915"/>
            <a:gd name="connsiteX20" fmla="*/ 55972 w 2674496"/>
            <a:gd name="connsiteY20" fmla="*/ 1368206 h 2154915"/>
            <a:gd name="connsiteX21" fmla="*/ 33652 w 2674496"/>
            <a:gd name="connsiteY21" fmla="*/ 644202 h 2154915"/>
            <a:gd name="connsiteX0" fmla="*/ 7648 w 2648492"/>
            <a:gd name="connsiteY0" fmla="*/ 644202 h 2040585"/>
            <a:gd name="connsiteX1" fmla="*/ 174902 w 2648492"/>
            <a:gd name="connsiteY1" fmla="*/ 215352 h 2040585"/>
            <a:gd name="connsiteX2" fmla="*/ 472545 w 2648492"/>
            <a:gd name="connsiteY2" fmla="*/ 14896 h 2040585"/>
            <a:gd name="connsiteX3" fmla="*/ 959993 w 2648492"/>
            <a:gd name="connsiteY3" fmla="*/ 27815 h 2040585"/>
            <a:gd name="connsiteX4" fmla="*/ 1440284 w 2648492"/>
            <a:gd name="connsiteY4" fmla="*/ 132075 h 2040585"/>
            <a:gd name="connsiteX5" fmla="*/ 1821822 w 2648492"/>
            <a:gd name="connsiteY5" fmla="*/ 131933 h 2040585"/>
            <a:gd name="connsiteX6" fmla="*/ 2202130 w 2648492"/>
            <a:gd name="connsiteY6" fmla="*/ 238897 h 2040585"/>
            <a:gd name="connsiteX7" fmla="*/ 2620845 w 2648492"/>
            <a:gd name="connsiteY7" fmla="*/ 215753 h 2040585"/>
            <a:gd name="connsiteX8" fmla="*/ 2598447 w 2648492"/>
            <a:gd name="connsiteY8" fmla="*/ 1086213 h 2040585"/>
            <a:gd name="connsiteX9" fmla="*/ 2514627 w 2648492"/>
            <a:gd name="connsiteY9" fmla="*/ 1369576 h 2040585"/>
            <a:gd name="connsiteX10" fmla="*/ 2232688 w 2648492"/>
            <a:gd name="connsiteY10" fmla="*/ 1394520 h 2040585"/>
            <a:gd name="connsiteX11" fmla="*/ 1996467 w 2648492"/>
            <a:gd name="connsiteY11" fmla="*/ 1306535 h 2040585"/>
            <a:gd name="connsiteX12" fmla="*/ 1714527 w 2648492"/>
            <a:gd name="connsiteY12" fmla="*/ 1140265 h 2040585"/>
            <a:gd name="connsiteX13" fmla="*/ 1508787 w 2648492"/>
            <a:gd name="connsiteY13" fmla="*/ 1040493 h 2040585"/>
            <a:gd name="connsiteX14" fmla="*/ 1104927 w 2648492"/>
            <a:gd name="connsiteY14" fmla="*/ 1017633 h 2040585"/>
            <a:gd name="connsiteX15" fmla="*/ 845847 w 2648492"/>
            <a:gd name="connsiteY15" fmla="*/ 987153 h 2040585"/>
            <a:gd name="connsiteX16" fmla="*/ 655116 w 2648492"/>
            <a:gd name="connsiteY16" fmla="*/ 722947 h 2040585"/>
            <a:gd name="connsiteX17" fmla="*/ 449144 w 2648492"/>
            <a:gd name="connsiteY17" fmla="*/ 1226169 h 2040585"/>
            <a:gd name="connsiteX18" fmla="*/ 228396 w 2648492"/>
            <a:gd name="connsiteY18" fmla="*/ 1731578 h 2040585"/>
            <a:gd name="connsiteX19" fmla="*/ 45131 w 2648492"/>
            <a:gd name="connsiteY19" fmla="*/ 2039574 h 2040585"/>
            <a:gd name="connsiteX20" fmla="*/ 29968 w 2648492"/>
            <a:gd name="connsiteY20" fmla="*/ 1368206 h 2040585"/>
            <a:gd name="connsiteX21" fmla="*/ 7648 w 2648492"/>
            <a:gd name="connsiteY21" fmla="*/ 644202 h 2040585"/>
            <a:gd name="connsiteX0" fmla="*/ 54682 w 2627639"/>
            <a:gd name="connsiteY0" fmla="*/ 575409 h 2040585"/>
            <a:gd name="connsiteX1" fmla="*/ 154049 w 2627639"/>
            <a:gd name="connsiteY1" fmla="*/ 215352 h 2040585"/>
            <a:gd name="connsiteX2" fmla="*/ 451692 w 2627639"/>
            <a:gd name="connsiteY2" fmla="*/ 14896 h 2040585"/>
            <a:gd name="connsiteX3" fmla="*/ 939140 w 2627639"/>
            <a:gd name="connsiteY3" fmla="*/ 27815 h 2040585"/>
            <a:gd name="connsiteX4" fmla="*/ 1419431 w 2627639"/>
            <a:gd name="connsiteY4" fmla="*/ 132075 h 2040585"/>
            <a:gd name="connsiteX5" fmla="*/ 1800969 w 2627639"/>
            <a:gd name="connsiteY5" fmla="*/ 131933 h 2040585"/>
            <a:gd name="connsiteX6" fmla="*/ 2181277 w 2627639"/>
            <a:gd name="connsiteY6" fmla="*/ 238897 h 2040585"/>
            <a:gd name="connsiteX7" fmla="*/ 2599992 w 2627639"/>
            <a:gd name="connsiteY7" fmla="*/ 215753 h 2040585"/>
            <a:gd name="connsiteX8" fmla="*/ 2577594 w 2627639"/>
            <a:gd name="connsiteY8" fmla="*/ 1086213 h 2040585"/>
            <a:gd name="connsiteX9" fmla="*/ 2493774 w 2627639"/>
            <a:gd name="connsiteY9" fmla="*/ 1369576 h 2040585"/>
            <a:gd name="connsiteX10" fmla="*/ 2211835 w 2627639"/>
            <a:gd name="connsiteY10" fmla="*/ 1394520 h 2040585"/>
            <a:gd name="connsiteX11" fmla="*/ 1975614 w 2627639"/>
            <a:gd name="connsiteY11" fmla="*/ 1306535 h 2040585"/>
            <a:gd name="connsiteX12" fmla="*/ 1693674 w 2627639"/>
            <a:gd name="connsiteY12" fmla="*/ 1140265 h 2040585"/>
            <a:gd name="connsiteX13" fmla="*/ 1487934 w 2627639"/>
            <a:gd name="connsiteY13" fmla="*/ 1040493 h 2040585"/>
            <a:gd name="connsiteX14" fmla="*/ 1084074 w 2627639"/>
            <a:gd name="connsiteY14" fmla="*/ 1017633 h 2040585"/>
            <a:gd name="connsiteX15" fmla="*/ 824994 w 2627639"/>
            <a:gd name="connsiteY15" fmla="*/ 987153 h 2040585"/>
            <a:gd name="connsiteX16" fmla="*/ 634263 w 2627639"/>
            <a:gd name="connsiteY16" fmla="*/ 722947 h 2040585"/>
            <a:gd name="connsiteX17" fmla="*/ 428291 w 2627639"/>
            <a:gd name="connsiteY17" fmla="*/ 1226169 h 2040585"/>
            <a:gd name="connsiteX18" fmla="*/ 207543 w 2627639"/>
            <a:gd name="connsiteY18" fmla="*/ 1731578 h 2040585"/>
            <a:gd name="connsiteX19" fmla="*/ 24278 w 2627639"/>
            <a:gd name="connsiteY19" fmla="*/ 2039574 h 2040585"/>
            <a:gd name="connsiteX20" fmla="*/ 9115 w 2627639"/>
            <a:gd name="connsiteY20" fmla="*/ 1368206 h 2040585"/>
            <a:gd name="connsiteX21" fmla="*/ 54682 w 2627639"/>
            <a:gd name="connsiteY21" fmla="*/ 575409 h 2040585"/>
            <a:gd name="connsiteX0" fmla="*/ 54682 w 2638544"/>
            <a:gd name="connsiteY0" fmla="*/ 575409 h 2040585"/>
            <a:gd name="connsiteX1" fmla="*/ 154049 w 2638544"/>
            <a:gd name="connsiteY1" fmla="*/ 215352 h 2040585"/>
            <a:gd name="connsiteX2" fmla="*/ 451692 w 2638544"/>
            <a:gd name="connsiteY2" fmla="*/ 14896 h 2040585"/>
            <a:gd name="connsiteX3" fmla="*/ 939140 w 2638544"/>
            <a:gd name="connsiteY3" fmla="*/ 27815 h 2040585"/>
            <a:gd name="connsiteX4" fmla="*/ 1419431 w 2638544"/>
            <a:gd name="connsiteY4" fmla="*/ 132075 h 2040585"/>
            <a:gd name="connsiteX5" fmla="*/ 1800969 w 2638544"/>
            <a:gd name="connsiteY5" fmla="*/ 131933 h 2040585"/>
            <a:gd name="connsiteX6" fmla="*/ 2181277 w 2638544"/>
            <a:gd name="connsiteY6" fmla="*/ 238897 h 2040585"/>
            <a:gd name="connsiteX7" fmla="*/ 2599992 w 2638544"/>
            <a:gd name="connsiteY7" fmla="*/ 215753 h 2040585"/>
            <a:gd name="connsiteX8" fmla="*/ 2607767 w 2638544"/>
            <a:gd name="connsiteY8" fmla="*/ 1132074 h 2040585"/>
            <a:gd name="connsiteX9" fmla="*/ 2493774 w 2638544"/>
            <a:gd name="connsiteY9" fmla="*/ 1369576 h 2040585"/>
            <a:gd name="connsiteX10" fmla="*/ 2211835 w 2638544"/>
            <a:gd name="connsiteY10" fmla="*/ 1394520 h 2040585"/>
            <a:gd name="connsiteX11" fmla="*/ 1975614 w 2638544"/>
            <a:gd name="connsiteY11" fmla="*/ 1306535 h 2040585"/>
            <a:gd name="connsiteX12" fmla="*/ 1693674 w 2638544"/>
            <a:gd name="connsiteY12" fmla="*/ 1140265 h 2040585"/>
            <a:gd name="connsiteX13" fmla="*/ 1487934 w 2638544"/>
            <a:gd name="connsiteY13" fmla="*/ 1040493 h 2040585"/>
            <a:gd name="connsiteX14" fmla="*/ 1084074 w 2638544"/>
            <a:gd name="connsiteY14" fmla="*/ 1017633 h 2040585"/>
            <a:gd name="connsiteX15" fmla="*/ 824994 w 2638544"/>
            <a:gd name="connsiteY15" fmla="*/ 987153 h 2040585"/>
            <a:gd name="connsiteX16" fmla="*/ 634263 w 2638544"/>
            <a:gd name="connsiteY16" fmla="*/ 722947 h 2040585"/>
            <a:gd name="connsiteX17" fmla="*/ 428291 w 2638544"/>
            <a:gd name="connsiteY17" fmla="*/ 1226169 h 2040585"/>
            <a:gd name="connsiteX18" fmla="*/ 207543 w 2638544"/>
            <a:gd name="connsiteY18" fmla="*/ 1731578 h 2040585"/>
            <a:gd name="connsiteX19" fmla="*/ 24278 w 2638544"/>
            <a:gd name="connsiteY19" fmla="*/ 2039574 h 2040585"/>
            <a:gd name="connsiteX20" fmla="*/ 9115 w 2638544"/>
            <a:gd name="connsiteY20" fmla="*/ 1368206 h 2040585"/>
            <a:gd name="connsiteX21" fmla="*/ 54682 w 2638544"/>
            <a:gd name="connsiteY21" fmla="*/ 575409 h 2040585"/>
            <a:gd name="connsiteX0" fmla="*/ 54682 w 2635042"/>
            <a:gd name="connsiteY0" fmla="*/ 575409 h 2040585"/>
            <a:gd name="connsiteX1" fmla="*/ 154049 w 2635042"/>
            <a:gd name="connsiteY1" fmla="*/ 215352 h 2040585"/>
            <a:gd name="connsiteX2" fmla="*/ 451692 w 2635042"/>
            <a:gd name="connsiteY2" fmla="*/ 14896 h 2040585"/>
            <a:gd name="connsiteX3" fmla="*/ 939140 w 2635042"/>
            <a:gd name="connsiteY3" fmla="*/ 27815 h 2040585"/>
            <a:gd name="connsiteX4" fmla="*/ 1419431 w 2635042"/>
            <a:gd name="connsiteY4" fmla="*/ 132075 h 2040585"/>
            <a:gd name="connsiteX5" fmla="*/ 1800969 w 2635042"/>
            <a:gd name="connsiteY5" fmla="*/ 131933 h 2040585"/>
            <a:gd name="connsiteX6" fmla="*/ 2181277 w 2635042"/>
            <a:gd name="connsiteY6" fmla="*/ 238897 h 2040585"/>
            <a:gd name="connsiteX7" fmla="*/ 2599992 w 2635042"/>
            <a:gd name="connsiteY7" fmla="*/ 215753 h 2040585"/>
            <a:gd name="connsiteX8" fmla="*/ 2607767 w 2635042"/>
            <a:gd name="connsiteY8" fmla="*/ 1132074 h 2040585"/>
            <a:gd name="connsiteX9" fmla="*/ 2569204 w 2635042"/>
            <a:gd name="connsiteY9" fmla="*/ 1392506 h 2040585"/>
            <a:gd name="connsiteX10" fmla="*/ 2211835 w 2635042"/>
            <a:gd name="connsiteY10" fmla="*/ 1394520 h 2040585"/>
            <a:gd name="connsiteX11" fmla="*/ 1975614 w 2635042"/>
            <a:gd name="connsiteY11" fmla="*/ 1306535 h 2040585"/>
            <a:gd name="connsiteX12" fmla="*/ 1693674 w 2635042"/>
            <a:gd name="connsiteY12" fmla="*/ 1140265 h 2040585"/>
            <a:gd name="connsiteX13" fmla="*/ 1487934 w 2635042"/>
            <a:gd name="connsiteY13" fmla="*/ 1040493 h 2040585"/>
            <a:gd name="connsiteX14" fmla="*/ 1084074 w 2635042"/>
            <a:gd name="connsiteY14" fmla="*/ 1017633 h 2040585"/>
            <a:gd name="connsiteX15" fmla="*/ 824994 w 2635042"/>
            <a:gd name="connsiteY15" fmla="*/ 987153 h 2040585"/>
            <a:gd name="connsiteX16" fmla="*/ 634263 w 2635042"/>
            <a:gd name="connsiteY16" fmla="*/ 722947 h 2040585"/>
            <a:gd name="connsiteX17" fmla="*/ 428291 w 2635042"/>
            <a:gd name="connsiteY17" fmla="*/ 1226169 h 2040585"/>
            <a:gd name="connsiteX18" fmla="*/ 207543 w 2635042"/>
            <a:gd name="connsiteY18" fmla="*/ 1731578 h 2040585"/>
            <a:gd name="connsiteX19" fmla="*/ 24278 w 2635042"/>
            <a:gd name="connsiteY19" fmla="*/ 2039574 h 2040585"/>
            <a:gd name="connsiteX20" fmla="*/ 9115 w 2635042"/>
            <a:gd name="connsiteY20" fmla="*/ 1368206 h 2040585"/>
            <a:gd name="connsiteX21" fmla="*/ 54682 w 2635042"/>
            <a:gd name="connsiteY21" fmla="*/ 575409 h 2040585"/>
            <a:gd name="connsiteX0" fmla="*/ 54682 w 2645278"/>
            <a:gd name="connsiteY0" fmla="*/ 575409 h 2040585"/>
            <a:gd name="connsiteX1" fmla="*/ 154049 w 2645278"/>
            <a:gd name="connsiteY1" fmla="*/ 215352 h 2040585"/>
            <a:gd name="connsiteX2" fmla="*/ 451692 w 2645278"/>
            <a:gd name="connsiteY2" fmla="*/ 14896 h 2040585"/>
            <a:gd name="connsiteX3" fmla="*/ 939140 w 2645278"/>
            <a:gd name="connsiteY3" fmla="*/ 27815 h 2040585"/>
            <a:gd name="connsiteX4" fmla="*/ 1419431 w 2645278"/>
            <a:gd name="connsiteY4" fmla="*/ 132075 h 2040585"/>
            <a:gd name="connsiteX5" fmla="*/ 1800969 w 2645278"/>
            <a:gd name="connsiteY5" fmla="*/ 131933 h 2040585"/>
            <a:gd name="connsiteX6" fmla="*/ 2181277 w 2645278"/>
            <a:gd name="connsiteY6" fmla="*/ 238897 h 2040585"/>
            <a:gd name="connsiteX7" fmla="*/ 2599992 w 2645278"/>
            <a:gd name="connsiteY7" fmla="*/ 215753 h 2040585"/>
            <a:gd name="connsiteX8" fmla="*/ 2630396 w 2645278"/>
            <a:gd name="connsiteY8" fmla="*/ 1063281 h 2040585"/>
            <a:gd name="connsiteX9" fmla="*/ 2569204 w 2645278"/>
            <a:gd name="connsiteY9" fmla="*/ 1392506 h 2040585"/>
            <a:gd name="connsiteX10" fmla="*/ 2211835 w 2645278"/>
            <a:gd name="connsiteY10" fmla="*/ 1394520 h 2040585"/>
            <a:gd name="connsiteX11" fmla="*/ 1975614 w 2645278"/>
            <a:gd name="connsiteY11" fmla="*/ 1306535 h 2040585"/>
            <a:gd name="connsiteX12" fmla="*/ 1693674 w 2645278"/>
            <a:gd name="connsiteY12" fmla="*/ 1140265 h 2040585"/>
            <a:gd name="connsiteX13" fmla="*/ 1487934 w 2645278"/>
            <a:gd name="connsiteY13" fmla="*/ 1040493 h 2040585"/>
            <a:gd name="connsiteX14" fmla="*/ 1084074 w 2645278"/>
            <a:gd name="connsiteY14" fmla="*/ 1017633 h 2040585"/>
            <a:gd name="connsiteX15" fmla="*/ 824994 w 2645278"/>
            <a:gd name="connsiteY15" fmla="*/ 987153 h 2040585"/>
            <a:gd name="connsiteX16" fmla="*/ 634263 w 2645278"/>
            <a:gd name="connsiteY16" fmla="*/ 722947 h 2040585"/>
            <a:gd name="connsiteX17" fmla="*/ 428291 w 2645278"/>
            <a:gd name="connsiteY17" fmla="*/ 1226169 h 2040585"/>
            <a:gd name="connsiteX18" fmla="*/ 207543 w 2645278"/>
            <a:gd name="connsiteY18" fmla="*/ 1731578 h 2040585"/>
            <a:gd name="connsiteX19" fmla="*/ 24278 w 2645278"/>
            <a:gd name="connsiteY19" fmla="*/ 2039574 h 2040585"/>
            <a:gd name="connsiteX20" fmla="*/ 9115 w 2645278"/>
            <a:gd name="connsiteY20" fmla="*/ 1368206 h 2040585"/>
            <a:gd name="connsiteX21" fmla="*/ 54682 w 2645278"/>
            <a:gd name="connsiteY21" fmla="*/ 575409 h 2040585"/>
            <a:gd name="connsiteX0" fmla="*/ 54682 w 2645278"/>
            <a:gd name="connsiteY0" fmla="*/ 668949 h 2134125"/>
            <a:gd name="connsiteX1" fmla="*/ 154049 w 2645278"/>
            <a:gd name="connsiteY1" fmla="*/ 308892 h 2134125"/>
            <a:gd name="connsiteX2" fmla="*/ 429063 w 2645278"/>
            <a:gd name="connsiteY2" fmla="*/ 0 h 2134125"/>
            <a:gd name="connsiteX3" fmla="*/ 939140 w 2645278"/>
            <a:gd name="connsiteY3" fmla="*/ 121355 h 2134125"/>
            <a:gd name="connsiteX4" fmla="*/ 1419431 w 2645278"/>
            <a:gd name="connsiteY4" fmla="*/ 225615 h 2134125"/>
            <a:gd name="connsiteX5" fmla="*/ 1800969 w 2645278"/>
            <a:gd name="connsiteY5" fmla="*/ 225473 h 2134125"/>
            <a:gd name="connsiteX6" fmla="*/ 2181277 w 2645278"/>
            <a:gd name="connsiteY6" fmla="*/ 332437 h 2134125"/>
            <a:gd name="connsiteX7" fmla="*/ 2599992 w 2645278"/>
            <a:gd name="connsiteY7" fmla="*/ 309293 h 2134125"/>
            <a:gd name="connsiteX8" fmla="*/ 2630396 w 2645278"/>
            <a:gd name="connsiteY8" fmla="*/ 1156821 h 2134125"/>
            <a:gd name="connsiteX9" fmla="*/ 2569204 w 2645278"/>
            <a:gd name="connsiteY9" fmla="*/ 1486046 h 2134125"/>
            <a:gd name="connsiteX10" fmla="*/ 2211835 w 2645278"/>
            <a:gd name="connsiteY10" fmla="*/ 1488060 h 2134125"/>
            <a:gd name="connsiteX11" fmla="*/ 1975614 w 2645278"/>
            <a:gd name="connsiteY11" fmla="*/ 1400075 h 2134125"/>
            <a:gd name="connsiteX12" fmla="*/ 1693674 w 2645278"/>
            <a:gd name="connsiteY12" fmla="*/ 1233805 h 2134125"/>
            <a:gd name="connsiteX13" fmla="*/ 1487934 w 2645278"/>
            <a:gd name="connsiteY13" fmla="*/ 1134033 h 2134125"/>
            <a:gd name="connsiteX14" fmla="*/ 1084074 w 2645278"/>
            <a:gd name="connsiteY14" fmla="*/ 1111173 h 2134125"/>
            <a:gd name="connsiteX15" fmla="*/ 824994 w 2645278"/>
            <a:gd name="connsiteY15" fmla="*/ 1080693 h 2134125"/>
            <a:gd name="connsiteX16" fmla="*/ 634263 w 2645278"/>
            <a:gd name="connsiteY16" fmla="*/ 816487 h 2134125"/>
            <a:gd name="connsiteX17" fmla="*/ 428291 w 2645278"/>
            <a:gd name="connsiteY17" fmla="*/ 1319709 h 2134125"/>
            <a:gd name="connsiteX18" fmla="*/ 207543 w 2645278"/>
            <a:gd name="connsiteY18" fmla="*/ 1825118 h 2134125"/>
            <a:gd name="connsiteX19" fmla="*/ 24278 w 2645278"/>
            <a:gd name="connsiteY19" fmla="*/ 2133114 h 2134125"/>
            <a:gd name="connsiteX20" fmla="*/ 9115 w 2645278"/>
            <a:gd name="connsiteY20" fmla="*/ 1461746 h 2134125"/>
            <a:gd name="connsiteX21" fmla="*/ 54682 w 2645278"/>
            <a:gd name="connsiteY21" fmla="*/ 668949 h 2134125"/>
            <a:gd name="connsiteX0" fmla="*/ 54682 w 2645278"/>
            <a:gd name="connsiteY0" fmla="*/ 682464 h 2147640"/>
            <a:gd name="connsiteX1" fmla="*/ 86162 w 2645278"/>
            <a:gd name="connsiteY1" fmla="*/ 78427 h 2147640"/>
            <a:gd name="connsiteX2" fmla="*/ 429063 w 2645278"/>
            <a:gd name="connsiteY2" fmla="*/ 13515 h 2147640"/>
            <a:gd name="connsiteX3" fmla="*/ 939140 w 2645278"/>
            <a:gd name="connsiteY3" fmla="*/ 134870 h 2147640"/>
            <a:gd name="connsiteX4" fmla="*/ 1419431 w 2645278"/>
            <a:gd name="connsiteY4" fmla="*/ 239130 h 2147640"/>
            <a:gd name="connsiteX5" fmla="*/ 1800969 w 2645278"/>
            <a:gd name="connsiteY5" fmla="*/ 238988 h 2147640"/>
            <a:gd name="connsiteX6" fmla="*/ 2181277 w 2645278"/>
            <a:gd name="connsiteY6" fmla="*/ 345952 h 2147640"/>
            <a:gd name="connsiteX7" fmla="*/ 2599992 w 2645278"/>
            <a:gd name="connsiteY7" fmla="*/ 322808 h 2147640"/>
            <a:gd name="connsiteX8" fmla="*/ 2630396 w 2645278"/>
            <a:gd name="connsiteY8" fmla="*/ 1170336 h 2147640"/>
            <a:gd name="connsiteX9" fmla="*/ 2569204 w 2645278"/>
            <a:gd name="connsiteY9" fmla="*/ 1499561 h 2147640"/>
            <a:gd name="connsiteX10" fmla="*/ 2211835 w 2645278"/>
            <a:gd name="connsiteY10" fmla="*/ 1501575 h 2147640"/>
            <a:gd name="connsiteX11" fmla="*/ 1975614 w 2645278"/>
            <a:gd name="connsiteY11" fmla="*/ 1413590 h 2147640"/>
            <a:gd name="connsiteX12" fmla="*/ 1693674 w 2645278"/>
            <a:gd name="connsiteY12" fmla="*/ 1247320 h 2147640"/>
            <a:gd name="connsiteX13" fmla="*/ 1487934 w 2645278"/>
            <a:gd name="connsiteY13" fmla="*/ 1147548 h 2147640"/>
            <a:gd name="connsiteX14" fmla="*/ 1084074 w 2645278"/>
            <a:gd name="connsiteY14" fmla="*/ 1124688 h 2147640"/>
            <a:gd name="connsiteX15" fmla="*/ 824994 w 2645278"/>
            <a:gd name="connsiteY15" fmla="*/ 1094208 h 2147640"/>
            <a:gd name="connsiteX16" fmla="*/ 634263 w 2645278"/>
            <a:gd name="connsiteY16" fmla="*/ 830002 h 2147640"/>
            <a:gd name="connsiteX17" fmla="*/ 428291 w 2645278"/>
            <a:gd name="connsiteY17" fmla="*/ 1333224 h 2147640"/>
            <a:gd name="connsiteX18" fmla="*/ 207543 w 2645278"/>
            <a:gd name="connsiteY18" fmla="*/ 1838633 h 2147640"/>
            <a:gd name="connsiteX19" fmla="*/ 24278 w 2645278"/>
            <a:gd name="connsiteY19" fmla="*/ 2146629 h 2147640"/>
            <a:gd name="connsiteX20" fmla="*/ 9115 w 2645278"/>
            <a:gd name="connsiteY20" fmla="*/ 1475261 h 2147640"/>
            <a:gd name="connsiteX21" fmla="*/ 54682 w 2645278"/>
            <a:gd name="connsiteY21" fmla="*/ 682464 h 2147640"/>
            <a:gd name="connsiteX0" fmla="*/ 54682 w 2645278"/>
            <a:gd name="connsiteY0" fmla="*/ 735761 h 2200937"/>
            <a:gd name="connsiteX1" fmla="*/ 214393 w 2645278"/>
            <a:gd name="connsiteY1" fmla="*/ 50398 h 2200937"/>
            <a:gd name="connsiteX2" fmla="*/ 429063 w 2645278"/>
            <a:gd name="connsiteY2" fmla="*/ 66812 h 2200937"/>
            <a:gd name="connsiteX3" fmla="*/ 939140 w 2645278"/>
            <a:gd name="connsiteY3" fmla="*/ 188167 h 2200937"/>
            <a:gd name="connsiteX4" fmla="*/ 1419431 w 2645278"/>
            <a:gd name="connsiteY4" fmla="*/ 292427 h 2200937"/>
            <a:gd name="connsiteX5" fmla="*/ 1800969 w 2645278"/>
            <a:gd name="connsiteY5" fmla="*/ 292285 h 2200937"/>
            <a:gd name="connsiteX6" fmla="*/ 2181277 w 2645278"/>
            <a:gd name="connsiteY6" fmla="*/ 399249 h 2200937"/>
            <a:gd name="connsiteX7" fmla="*/ 2599992 w 2645278"/>
            <a:gd name="connsiteY7" fmla="*/ 376105 h 2200937"/>
            <a:gd name="connsiteX8" fmla="*/ 2630396 w 2645278"/>
            <a:gd name="connsiteY8" fmla="*/ 1223633 h 2200937"/>
            <a:gd name="connsiteX9" fmla="*/ 2569204 w 2645278"/>
            <a:gd name="connsiteY9" fmla="*/ 1552858 h 2200937"/>
            <a:gd name="connsiteX10" fmla="*/ 2211835 w 2645278"/>
            <a:gd name="connsiteY10" fmla="*/ 1554872 h 2200937"/>
            <a:gd name="connsiteX11" fmla="*/ 1975614 w 2645278"/>
            <a:gd name="connsiteY11" fmla="*/ 1466887 h 2200937"/>
            <a:gd name="connsiteX12" fmla="*/ 1693674 w 2645278"/>
            <a:gd name="connsiteY12" fmla="*/ 1300617 h 2200937"/>
            <a:gd name="connsiteX13" fmla="*/ 1487934 w 2645278"/>
            <a:gd name="connsiteY13" fmla="*/ 1200845 h 2200937"/>
            <a:gd name="connsiteX14" fmla="*/ 1084074 w 2645278"/>
            <a:gd name="connsiteY14" fmla="*/ 1177985 h 2200937"/>
            <a:gd name="connsiteX15" fmla="*/ 824994 w 2645278"/>
            <a:gd name="connsiteY15" fmla="*/ 1147505 h 2200937"/>
            <a:gd name="connsiteX16" fmla="*/ 634263 w 2645278"/>
            <a:gd name="connsiteY16" fmla="*/ 883299 h 2200937"/>
            <a:gd name="connsiteX17" fmla="*/ 428291 w 2645278"/>
            <a:gd name="connsiteY17" fmla="*/ 1386521 h 2200937"/>
            <a:gd name="connsiteX18" fmla="*/ 207543 w 2645278"/>
            <a:gd name="connsiteY18" fmla="*/ 1891930 h 2200937"/>
            <a:gd name="connsiteX19" fmla="*/ 24278 w 2645278"/>
            <a:gd name="connsiteY19" fmla="*/ 2199926 h 2200937"/>
            <a:gd name="connsiteX20" fmla="*/ 9115 w 2645278"/>
            <a:gd name="connsiteY20" fmla="*/ 1528558 h 2200937"/>
            <a:gd name="connsiteX21" fmla="*/ 54682 w 2645278"/>
            <a:gd name="connsiteY21" fmla="*/ 735761 h 2200937"/>
            <a:gd name="connsiteX0" fmla="*/ 54682 w 2645278"/>
            <a:gd name="connsiteY0" fmla="*/ 792597 h 2257773"/>
            <a:gd name="connsiteX1" fmla="*/ 214393 w 2645278"/>
            <a:gd name="connsiteY1" fmla="*/ 107234 h 2257773"/>
            <a:gd name="connsiteX2" fmla="*/ 489407 w 2645278"/>
            <a:gd name="connsiteY2" fmla="*/ 15212 h 2257773"/>
            <a:gd name="connsiteX3" fmla="*/ 939140 w 2645278"/>
            <a:gd name="connsiteY3" fmla="*/ 245003 h 2257773"/>
            <a:gd name="connsiteX4" fmla="*/ 1419431 w 2645278"/>
            <a:gd name="connsiteY4" fmla="*/ 349263 h 2257773"/>
            <a:gd name="connsiteX5" fmla="*/ 1800969 w 2645278"/>
            <a:gd name="connsiteY5" fmla="*/ 349121 h 2257773"/>
            <a:gd name="connsiteX6" fmla="*/ 2181277 w 2645278"/>
            <a:gd name="connsiteY6" fmla="*/ 456085 h 2257773"/>
            <a:gd name="connsiteX7" fmla="*/ 2599992 w 2645278"/>
            <a:gd name="connsiteY7" fmla="*/ 432941 h 2257773"/>
            <a:gd name="connsiteX8" fmla="*/ 2630396 w 2645278"/>
            <a:gd name="connsiteY8" fmla="*/ 1280469 h 2257773"/>
            <a:gd name="connsiteX9" fmla="*/ 2569204 w 2645278"/>
            <a:gd name="connsiteY9" fmla="*/ 1609694 h 2257773"/>
            <a:gd name="connsiteX10" fmla="*/ 2211835 w 2645278"/>
            <a:gd name="connsiteY10" fmla="*/ 1611708 h 2257773"/>
            <a:gd name="connsiteX11" fmla="*/ 1975614 w 2645278"/>
            <a:gd name="connsiteY11" fmla="*/ 1523723 h 2257773"/>
            <a:gd name="connsiteX12" fmla="*/ 1693674 w 2645278"/>
            <a:gd name="connsiteY12" fmla="*/ 1357453 h 2257773"/>
            <a:gd name="connsiteX13" fmla="*/ 1487934 w 2645278"/>
            <a:gd name="connsiteY13" fmla="*/ 1257681 h 2257773"/>
            <a:gd name="connsiteX14" fmla="*/ 1084074 w 2645278"/>
            <a:gd name="connsiteY14" fmla="*/ 1234821 h 2257773"/>
            <a:gd name="connsiteX15" fmla="*/ 824994 w 2645278"/>
            <a:gd name="connsiteY15" fmla="*/ 1204341 h 2257773"/>
            <a:gd name="connsiteX16" fmla="*/ 634263 w 2645278"/>
            <a:gd name="connsiteY16" fmla="*/ 940135 h 2257773"/>
            <a:gd name="connsiteX17" fmla="*/ 428291 w 2645278"/>
            <a:gd name="connsiteY17" fmla="*/ 1443357 h 2257773"/>
            <a:gd name="connsiteX18" fmla="*/ 207543 w 2645278"/>
            <a:gd name="connsiteY18" fmla="*/ 1948766 h 2257773"/>
            <a:gd name="connsiteX19" fmla="*/ 24278 w 2645278"/>
            <a:gd name="connsiteY19" fmla="*/ 2256762 h 2257773"/>
            <a:gd name="connsiteX20" fmla="*/ 9115 w 2645278"/>
            <a:gd name="connsiteY20" fmla="*/ 1585394 h 2257773"/>
            <a:gd name="connsiteX21" fmla="*/ 54682 w 2645278"/>
            <a:gd name="connsiteY21" fmla="*/ 792597 h 2257773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19431 w 2645278"/>
            <a:gd name="connsiteY4" fmla="*/ 341265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487934 w 2645278"/>
            <a:gd name="connsiteY13" fmla="*/ 1249683 h 2249775"/>
            <a:gd name="connsiteX14" fmla="*/ 1084074 w 2645278"/>
            <a:gd name="connsiteY14" fmla="*/ 1226823 h 2249775"/>
            <a:gd name="connsiteX15" fmla="*/ 824994 w 2645278"/>
            <a:gd name="connsiteY15" fmla="*/ 1196343 h 2249775"/>
            <a:gd name="connsiteX16" fmla="*/ 634263 w 2645278"/>
            <a:gd name="connsiteY16" fmla="*/ 932137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34517 w 2645278"/>
            <a:gd name="connsiteY4" fmla="*/ 259937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487934 w 2645278"/>
            <a:gd name="connsiteY13" fmla="*/ 1249683 h 2249775"/>
            <a:gd name="connsiteX14" fmla="*/ 1084074 w 2645278"/>
            <a:gd name="connsiteY14" fmla="*/ 1226823 h 2249775"/>
            <a:gd name="connsiteX15" fmla="*/ 824994 w 2645278"/>
            <a:gd name="connsiteY15" fmla="*/ 1196343 h 2249775"/>
            <a:gd name="connsiteX16" fmla="*/ 634263 w 2645278"/>
            <a:gd name="connsiteY16" fmla="*/ 932137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34517 w 2645278"/>
            <a:gd name="connsiteY4" fmla="*/ 259937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487934 w 2645278"/>
            <a:gd name="connsiteY13" fmla="*/ 1249683 h 2249775"/>
            <a:gd name="connsiteX14" fmla="*/ 1084074 w 2645278"/>
            <a:gd name="connsiteY14" fmla="*/ 1226823 h 2249775"/>
            <a:gd name="connsiteX15" fmla="*/ 824994 w 2645278"/>
            <a:gd name="connsiteY15" fmla="*/ 1196343 h 2249775"/>
            <a:gd name="connsiteX16" fmla="*/ 611634 w 2645278"/>
            <a:gd name="connsiteY16" fmla="*/ 742371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34517 w 2645278"/>
            <a:gd name="connsiteY4" fmla="*/ 259937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487934 w 2645278"/>
            <a:gd name="connsiteY13" fmla="*/ 1249683 h 2249775"/>
            <a:gd name="connsiteX14" fmla="*/ 1084074 w 2645278"/>
            <a:gd name="connsiteY14" fmla="*/ 1226823 h 2249775"/>
            <a:gd name="connsiteX15" fmla="*/ 900424 w 2645278"/>
            <a:gd name="connsiteY15" fmla="*/ 898143 h 2249775"/>
            <a:gd name="connsiteX16" fmla="*/ 611634 w 2645278"/>
            <a:gd name="connsiteY16" fmla="*/ 742371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34517 w 2645278"/>
            <a:gd name="connsiteY4" fmla="*/ 259937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487934 w 2645278"/>
            <a:gd name="connsiteY13" fmla="*/ 1249683 h 2249775"/>
            <a:gd name="connsiteX14" fmla="*/ 1114246 w 2645278"/>
            <a:gd name="connsiteY14" fmla="*/ 982839 h 2249775"/>
            <a:gd name="connsiteX15" fmla="*/ 900424 w 2645278"/>
            <a:gd name="connsiteY15" fmla="*/ 898143 h 2249775"/>
            <a:gd name="connsiteX16" fmla="*/ 611634 w 2645278"/>
            <a:gd name="connsiteY16" fmla="*/ 742371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34517 w 2645278"/>
            <a:gd name="connsiteY4" fmla="*/ 259937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518106 w 2645278"/>
            <a:gd name="connsiteY13" fmla="*/ 1195466 h 2249775"/>
            <a:gd name="connsiteX14" fmla="*/ 1114246 w 2645278"/>
            <a:gd name="connsiteY14" fmla="*/ 982839 h 2249775"/>
            <a:gd name="connsiteX15" fmla="*/ 900424 w 2645278"/>
            <a:gd name="connsiteY15" fmla="*/ 898143 h 2249775"/>
            <a:gd name="connsiteX16" fmla="*/ 611634 w 2645278"/>
            <a:gd name="connsiteY16" fmla="*/ 742371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988"/>
            <a:gd name="connsiteX1" fmla="*/ 214393 w 2645278"/>
            <a:gd name="connsiteY1" fmla="*/ 99236 h 2249988"/>
            <a:gd name="connsiteX2" fmla="*/ 489407 w 2645278"/>
            <a:gd name="connsiteY2" fmla="*/ 7214 h 2249988"/>
            <a:gd name="connsiteX3" fmla="*/ 939140 w 2645278"/>
            <a:gd name="connsiteY3" fmla="*/ 128568 h 2249988"/>
            <a:gd name="connsiteX4" fmla="*/ 1434517 w 2645278"/>
            <a:gd name="connsiteY4" fmla="*/ 259937 h 2249988"/>
            <a:gd name="connsiteX5" fmla="*/ 1800969 w 2645278"/>
            <a:gd name="connsiteY5" fmla="*/ 341123 h 2249988"/>
            <a:gd name="connsiteX6" fmla="*/ 2181277 w 2645278"/>
            <a:gd name="connsiteY6" fmla="*/ 448087 h 2249988"/>
            <a:gd name="connsiteX7" fmla="*/ 2599992 w 2645278"/>
            <a:gd name="connsiteY7" fmla="*/ 424943 h 2249988"/>
            <a:gd name="connsiteX8" fmla="*/ 2630396 w 2645278"/>
            <a:gd name="connsiteY8" fmla="*/ 1272471 h 2249988"/>
            <a:gd name="connsiteX9" fmla="*/ 2569204 w 2645278"/>
            <a:gd name="connsiteY9" fmla="*/ 1601696 h 2249988"/>
            <a:gd name="connsiteX10" fmla="*/ 2211835 w 2645278"/>
            <a:gd name="connsiteY10" fmla="*/ 1603710 h 2249988"/>
            <a:gd name="connsiteX11" fmla="*/ 1975614 w 2645278"/>
            <a:gd name="connsiteY11" fmla="*/ 1515725 h 2249988"/>
            <a:gd name="connsiteX12" fmla="*/ 1693674 w 2645278"/>
            <a:gd name="connsiteY12" fmla="*/ 1349455 h 2249988"/>
            <a:gd name="connsiteX13" fmla="*/ 1518106 w 2645278"/>
            <a:gd name="connsiteY13" fmla="*/ 1195466 h 2249988"/>
            <a:gd name="connsiteX14" fmla="*/ 1114246 w 2645278"/>
            <a:gd name="connsiteY14" fmla="*/ 982839 h 2249988"/>
            <a:gd name="connsiteX15" fmla="*/ 900424 w 2645278"/>
            <a:gd name="connsiteY15" fmla="*/ 898143 h 2249988"/>
            <a:gd name="connsiteX16" fmla="*/ 611634 w 2645278"/>
            <a:gd name="connsiteY16" fmla="*/ 742371 h 2249988"/>
            <a:gd name="connsiteX17" fmla="*/ 383033 w 2645278"/>
            <a:gd name="connsiteY17" fmla="*/ 1218484 h 2249988"/>
            <a:gd name="connsiteX18" fmla="*/ 207543 w 2645278"/>
            <a:gd name="connsiteY18" fmla="*/ 1940768 h 2249988"/>
            <a:gd name="connsiteX19" fmla="*/ 24278 w 2645278"/>
            <a:gd name="connsiteY19" fmla="*/ 2248764 h 2249988"/>
            <a:gd name="connsiteX20" fmla="*/ 9115 w 2645278"/>
            <a:gd name="connsiteY20" fmla="*/ 1577396 h 2249988"/>
            <a:gd name="connsiteX21" fmla="*/ 54682 w 2645278"/>
            <a:gd name="connsiteY21" fmla="*/ 784599 h 2249988"/>
            <a:gd name="connsiteX0" fmla="*/ 54682 w 2645278"/>
            <a:gd name="connsiteY0" fmla="*/ 813259 h 2278648"/>
            <a:gd name="connsiteX1" fmla="*/ 237022 w 2645278"/>
            <a:gd name="connsiteY1" fmla="*/ 73678 h 2278648"/>
            <a:gd name="connsiteX2" fmla="*/ 489407 w 2645278"/>
            <a:gd name="connsiteY2" fmla="*/ 35874 h 2278648"/>
            <a:gd name="connsiteX3" fmla="*/ 939140 w 2645278"/>
            <a:gd name="connsiteY3" fmla="*/ 157228 h 2278648"/>
            <a:gd name="connsiteX4" fmla="*/ 1434517 w 2645278"/>
            <a:gd name="connsiteY4" fmla="*/ 288597 h 2278648"/>
            <a:gd name="connsiteX5" fmla="*/ 1800969 w 2645278"/>
            <a:gd name="connsiteY5" fmla="*/ 369783 h 2278648"/>
            <a:gd name="connsiteX6" fmla="*/ 2181277 w 2645278"/>
            <a:gd name="connsiteY6" fmla="*/ 476747 h 2278648"/>
            <a:gd name="connsiteX7" fmla="*/ 2599992 w 2645278"/>
            <a:gd name="connsiteY7" fmla="*/ 453603 h 2278648"/>
            <a:gd name="connsiteX8" fmla="*/ 2630396 w 2645278"/>
            <a:gd name="connsiteY8" fmla="*/ 1301131 h 2278648"/>
            <a:gd name="connsiteX9" fmla="*/ 2569204 w 2645278"/>
            <a:gd name="connsiteY9" fmla="*/ 1630356 h 2278648"/>
            <a:gd name="connsiteX10" fmla="*/ 2211835 w 2645278"/>
            <a:gd name="connsiteY10" fmla="*/ 1632370 h 2278648"/>
            <a:gd name="connsiteX11" fmla="*/ 1975614 w 2645278"/>
            <a:gd name="connsiteY11" fmla="*/ 1544385 h 2278648"/>
            <a:gd name="connsiteX12" fmla="*/ 1693674 w 2645278"/>
            <a:gd name="connsiteY12" fmla="*/ 1378115 h 2278648"/>
            <a:gd name="connsiteX13" fmla="*/ 1518106 w 2645278"/>
            <a:gd name="connsiteY13" fmla="*/ 1224126 h 2278648"/>
            <a:gd name="connsiteX14" fmla="*/ 1114246 w 2645278"/>
            <a:gd name="connsiteY14" fmla="*/ 1011499 h 2278648"/>
            <a:gd name="connsiteX15" fmla="*/ 900424 w 2645278"/>
            <a:gd name="connsiteY15" fmla="*/ 926803 h 2278648"/>
            <a:gd name="connsiteX16" fmla="*/ 611634 w 2645278"/>
            <a:gd name="connsiteY16" fmla="*/ 771031 h 2278648"/>
            <a:gd name="connsiteX17" fmla="*/ 383033 w 2645278"/>
            <a:gd name="connsiteY17" fmla="*/ 1247144 h 2278648"/>
            <a:gd name="connsiteX18" fmla="*/ 207543 w 2645278"/>
            <a:gd name="connsiteY18" fmla="*/ 1969428 h 2278648"/>
            <a:gd name="connsiteX19" fmla="*/ 24278 w 2645278"/>
            <a:gd name="connsiteY19" fmla="*/ 2277424 h 2278648"/>
            <a:gd name="connsiteX20" fmla="*/ 9115 w 2645278"/>
            <a:gd name="connsiteY20" fmla="*/ 1606056 h 2278648"/>
            <a:gd name="connsiteX21" fmla="*/ 54682 w 2645278"/>
            <a:gd name="connsiteY21" fmla="*/ 813259 h 2278648"/>
            <a:gd name="connsiteX0" fmla="*/ 54682 w 2645278"/>
            <a:gd name="connsiteY0" fmla="*/ 813259 h 2278648"/>
            <a:gd name="connsiteX1" fmla="*/ 237022 w 2645278"/>
            <a:gd name="connsiteY1" fmla="*/ 73678 h 2278648"/>
            <a:gd name="connsiteX2" fmla="*/ 489407 w 2645278"/>
            <a:gd name="connsiteY2" fmla="*/ 35874 h 2278648"/>
            <a:gd name="connsiteX3" fmla="*/ 939140 w 2645278"/>
            <a:gd name="connsiteY3" fmla="*/ 157228 h 2278648"/>
            <a:gd name="connsiteX4" fmla="*/ 1434517 w 2645278"/>
            <a:gd name="connsiteY4" fmla="*/ 288597 h 2278648"/>
            <a:gd name="connsiteX5" fmla="*/ 1800969 w 2645278"/>
            <a:gd name="connsiteY5" fmla="*/ 369783 h 2278648"/>
            <a:gd name="connsiteX6" fmla="*/ 2181277 w 2645278"/>
            <a:gd name="connsiteY6" fmla="*/ 476747 h 2278648"/>
            <a:gd name="connsiteX7" fmla="*/ 2599992 w 2645278"/>
            <a:gd name="connsiteY7" fmla="*/ 453603 h 2278648"/>
            <a:gd name="connsiteX8" fmla="*/ 2630396 w 2645278"/>
            <a:gd name="connsiteY8" fmla="*/ 1301131 h 2278648"/>
            <a:gd name="connsiteX9" fmla="*/ 2569204 w 2645278"/>
            <a:gd name="connsiteY9" fmla="*/ 1630356 h 2278648"/>
            <a:gd name="connsiteX10" fmla="*/ 2211835 w 2645278"/>
            <a:gd name="connsiteY10" fmla="*/ 1632370 h 2278648"/>
            <a:gd name="connsiteX11" fmla="*/ 1975614 w 2645278"/>
            <a:gd name="connsiteY11" fmla="*/ 1544385 h 2278648"/>
            <a:gd name="connsiteX12" fmla="*/ 1716303 w 2645278"/>
            <a:gd name="connsiteY12" fmla="*/ 1188350 h 2278648"/>
            <a:gd name="connsiteX13" fmla="*/ 1518106 w 2645278"/>
            <a:gd name="connsiteY13" fmla="*/ 1224126 h 2278648"/>
            <a:gd name="connsiteX14" fmla="*/ 1114246 w 2645278"/>
            <a:gd name="connsiteY14" fmla="*/ 1011499 h 2278648"/>
            <a:gd name="connsiteX15" fmla="*/ 900424 w 2645278"/>
            <a:gd name="connsiteY15" fmla="*/ 926803 h 2278648"/>
            <a:gd name="connsiteX16" fmla="*/ 611634 w 2645278"/>
            <a:gd name="connsiteY16" fmla="*/ 771031 h 2278648"/>
            <a:gd name="connsiteX17" fmla="*/ 383033 w 2645278"/>
            <a:gd name="connsiteY17" fmla="*/ 1247144 h 2278648"/>
            <a:gd name="connsiteX18" fmla="*/ 207543 w 2645278"/>
            <a:gd name="connsiteY18" fmla="*/ 1969428 h 2278648"/>
            <a:gd name="connsiteX19" fmla="*/ 24278 w 2645278"/>
            <a:gd name="connsiteY19" fmla="*/ 2277424 h 2278648"/>
            <a:gd name="connsiteX20" fmla="*/ 9115 w 2645278"/>
            <a:gd name="connsiteY20" fmla="*/ 1606056 h 2278648"/>
            <a:gd name="connsiteX21" fmla="*/ 54682 w 2645278"/>
            <a:gd name="connsiteY21" fmla="*/ 813259 h 2278648"/>
            <a:gd name="connsiteX0" fmla="*/ 54682 w 2645278"/>
            <a:gd name="connsiteY0" fmla="*/ 813259 h 2278648"/>
            <a:gd name="connsiteX1" fmla="*/ 237022 w 2645278"/>
            <a:gd name="connsiteY1" fmla="*/ 73678 h 2278648"/>
            <a:gd name="connsiteX2" fmla="*/ 489407 w 2645278"/>
            <a:gd name="connsiteY2" fmla="*/ 35874 h 2278648"/>
            <a:gd name="connsiteX3" fmla="*/ 939140 w 2645278"/>
            <a:gd name="connsiteY3" fmla="*/ 157228 h 2278648"/>
            <a:gd name="connsiteX4" fmla="*/ 1434517 w 2645278"/>
            <a:gd name="connsiteY4" fmla="*/ 288597 h 2278648"/>
            <a:gd name="connsiteX5" fmla="*/ 1800969 w 2645278"/>
            <a:gd name="connsiteY5" fmla="*/ 369783 h 2278648"/>
            <a:gd name="connsiteX6" fmla="*/ 2181277 w 2645278"/>
            <a:gd name="connsiteY6" fmla="*/ 476747 h 2278648"/>
            <a:gd name="connsiteX7" fmla="*/ 2599992 w 2645278"/>
            <a:gd name="connsiteY7" fmla="*/ 453603 h 2278648"/>
            <a:gd name="connsiteX8" fmla="*/ 2630396 w 2645278"/>
            <a:gd name="connsiteY8" fmla="*/ 1301131 h 2278648"/>
            <a:gd name="connsiteX9" fmla="*/ 2569204 w 2645278"/>
            <a:gd name="connsiteY9" fmla="*/ 1549028 h 2278648"/>
            <a:gd name="connsiteX10" fmla="*/ 2211835 w 2645278"/>
            <a:gd name="connsiteY10" fmla="*/ 1632370 h 2278648"/>
            <a:gd name="connsiteX11" fmla="*/ 1975614 w 2645278"/>
            <a:gd name="connsiteY11" fmla="*/ 1544385 h 2278648"/>
            <a:gd name="connsiteX12" fmla="*/ 1716303 w 2645278"/>
            <a:gd name="connsiteY12" fmla="*/ 1188350 h 2278648"/>
            <a:gd name="connsiteX13" fmla="*/ 1518106 w 2645278"/>
            <a:gd name="connsiteY13" fmla="*/ 1224126 h 2278648"/>
            <a:gd name="connsiteX14" fmla="*/ 1114246 w 2645278"/>
            <a:gd name="connsiteY14" fmla="*/ 1011499 h 2278648"/>
            <a:gd name="connsiteX15" fmla="*/ 900424 w 2645278"/>
            <a:gd name="connsiteY15" fmla="*/ 926803 h 2278648"/>
            <a:gd name="connsiteX16" fmla="*/ 611634 w 2645278"/>
            <a:gd name="connsiteY16" fmla="*/ 771031 h 2278648"/>
            <a:gd name="connsiteX17" fmla="*/ 383033 w 2645278"/>
            <a:gd name="connsiteY17" fmla="*/ 1247144 h 2278648"/>
            <a:gd name="connsiteX18" fmla="*/ 207543 w 2645278"/>
            <a:gd name="connsiteY18" fmla="*/ 1969428 h 2278648"/>
            <a:gd name="connsiteX19" fmla="*/ 24278 w 2645278"/>
            <a:gd name="connsiteY19" fmla="*/ 2277424 h 2278648"/>
            <a:gd name="connsiteX20" fmla="*/ 9115 w 2645278"/>
            <a:gd name="connsiteY20" fmla="*/ 1606056 h 2278648"/>
            <a:gd name="connsiteX21" fmla="*/ 54682 w 2645278"/>
            <a:gd name="connsiteY21" fmla="*/ 813259 h 2278648"/>
            <a:gd name="connsiteX0" fmla="*/ 54682 w 2645278"/>
            <a:gd name="connsiteY0" fmla="*/ 813259 h 2278648"/>
            <a:gd name="connsiteX1" fmla="*/ 237022 w 2645278"/>
            <a:gd name="connsiteY1" fmla="*/ 73678 h 2278648"/>
            <a:gd name="connsiteX2" fmla="*/ 489407 w 2645278"/>
            <a:gd name="connsiteY2" fmla="*/ 35874 h 2278648"/>
            <a:gd name="connsiteX3" fmla="*/ 939140 w 2645278"/>
            <a:gd name="connsiteY3" fmla="*/ 157228 h 2278648"/>
            <a:gd name="connsiteX4" fmla="*/ 1434517 w 2645278"/>
            <a:gd name="connsiteY4" fmla="*/ 288597 h 2278648"/>
            <a:gd name="connsiteX5" fmla="*/ 1800969 w 2645278"/>
            <a:gd name="connsiteY5" fmla="*/ 369783 h 2278648"/>
            <a:gd name="connsiteX6" fmla="*/ 2181277 w 2645278"/>
            <a:gd name="connsiteY6" fmla="*/ 476747 h 2278648"/>
            <a:gd name="connsiteX7" fmla="*/ 2599992 w 2645278"/>
            <a:gd name="connsiteY7" fmla="*/ 453603 h 2278648"/>
            <a:gd name="connsiteX8" fmla="*/ 2630396 w 2645278"/>
            <a:gd name="connsiteY8" fmla="*/ 1301131 h 2278648"/>
            <a:gd name="connsiteX9" fmla="*/ 2569204 w 2645278"/>
            <a:gd name="connsiteY9" fmla="*/ 1549028 h 2278648"/>
            <a:gd name="connsiteX10" fmla="*/ 2211835 w 2645278"/>
            <a:gd name="connsiteY10" fmla="*/ 1523932 h 2278648"/>
            <a:gd name="connsiteX11" fmla="*/ 1975614 w 2645278"/>
            <a:gd name="connsiteY11" fmla="*/ 1544385 h 2278648"/>
            <a:gd name="connsiteX12" fmla="*/ 1716303 w 2645278"/>
            <a:gd name="connsiteY12" fmla="*/ 1188350 h 2278648"/>
            <a:gd name="connsiteX13" fmla="*/ 1518106 w 2645278"/>
            <a:gd name="connsiteY13" fmla="*/ 1224126 h 2278648"/>
            <a:gd name="connsiteX14" fmla="*/ 1114246 w 2645278"/>
            <a:gd name="connsiteY14" fmla="*/ 1011499 h 2278648"/>
            <a:gd name="connsiteX15" fmla="*/ 900424 w 2645278"/>
            <a:gd name="connsiteY15" fmla="*/ 926803 h 2278648"/>
            <a:gd name="connsiteX16" fmla="*/ 611634 w 2645278"/>
            <a:gd name="connsiteY16" fmla="*/ 771031 h 2278648"/>
            <a:gd name="connsiteX17" fmla="*/ 383033 w 2645278"/>
            <a:gd name="connsiteY17" fmla="*/ 1247144 h 2278648"/>
            <a:gd name="connsiteX18" fmla="*/ 207543 w 2645278"/>
            <a:gd name="connsiteY18" fmla="*/ 1969428 h 2278648"/>
            <a:gd name="connsiteX19" fmla="*/ 24278 w 2645278"/>
            <a:gd name="connsiteY19" fmla="*/ 2277424 h 2278648"/>
            <a:gd name="connsiteX20" fmla="*/ 9115 w 2645278"/>
            <a:gd name="connsiteY20" fmla="*/ 1606056 h 2278648"/>
            <a:gd name="connsiteX21" fmla="*/ 54682 w 2645278"/>
            <a:gd name="connsiteY21" fmla="*/ 813259 h 2278648"/>
            <a:gd name="connsiteX0" fmla="*/ 54682 w 2645278"/>
            <a:gd name="connsiteY0" fmla="*/ 813259 h 2278648"/>
            <a:gd name="connsiteX1" fmla="*/ 237022 w 2645278"/>
            <a:gd name="connsiteY1" fmla="*/ 73678 h 2278648"/>
            <a:gd name="connsiteX2" fmla="*/ 489407 w 2645278"/>
            <a:gd name="connsiteY2" fmla="*/ 35874 h 2278648"/>
            <a:gd name="connsiteX3" fmla="*/ 939140 w 2645278"/>
            <a:gd name="connsiteY3" fmla="*/ 157228 h 2278648"/>
            <a:gd name="connsiteX4" fmla="*/ 1434517 w 2645278"/>
            <a:gd name="connsiteY4" fmla="*/ 288597 h 2278648"/>
            <a:gd name="connsiteX5" fmla="*/ 1800969 w 2645278"/>
            <a:gd name="connsiteY5" fmla="*/ 369783 h 2278648"/>
            <a:gd name="connsiteX6" fmla="*/ 2181277 w 2645278"/>
            <a:gd name="connsiteY6" fmla="*/ 476747 h 2278648"/>
            <a:gd name="connsiteX7" fmla="*/ 2599992 w 2645278"/>
            <a:gd name="connsiteY7" fmla="*/ 453603 h 2278648"/>
            <a:gd name="connsiteX8" fmla="*/ 2630396 w 2645278"/>
            <a:gd name="connsiteY8" fmla="*/ 1301131 h 2278648"/>
            <a:gd name="connsiteX9" fmla="*/ 2569204 w 2645278"/>
            <a:gd name="connsiteY9" fmla="*/ 1549028 h 2278648"/>
            <a:gd name="connsiteX10" fmla="*/ 2211835 w 2645278"/>
            <a:gd name="connsiteY10" fmla="*/ 1523932 h 2278648"/>
            <a:gd name="connsiteX11" fmla="*/ 1975614 w 2645278"/>
            <a:gd name="connsiteY11" fmla="*/ 1544385 h 2278648"/>
            <a:gd name="connsiteX12" fmla="*/ 1769104 w 2645278"/>
            <a:gd name="connsiteY12" fmla="*/ 1188350 h 2278648"/>
            <a:gd name="connsiteX13" fmla="*/ 1518106 w 2645278"/>
            <a:gd name="connsiteY13" fmla="*/ 1224126 h 2278648"/>
            <a:gd name="connsiteX14" fmla="*/ 1114246 w 2645278"/>
            <a:gd name="connsiteY14" fmla="*/ 1011499 h 2278648"/>
            <a:gd name="connsiteX15" fmla="*/ 900424 w 2645278"/>
            <a:gd name="connsiteY15" fmla="*/ 926803 h 2278648"/>
            <a:gd name="connsiteX16" fmla="*/ 611634 w 2645278"/>
            <a:gd name="connsiteY16" fmla="*/ 771031 h 2278648"/>
            <a:gd name="connsiteX17" fmla="*/ 383033 w 2645278"/>
            <a:gd name="connsiteY17" fmla="*/ 1247144 h 2278648"/>
            <a:gd name="connsiteX18" fmla="*/ 207543 w 2645278"/>
            <a:gd name="connsiteY18" fmla="*/ 1969428 h 2278648"/>
            <a:gd name="connsiteX19" fmla="*/ 24278 w 2645278"/>
            <a:gd name="connsiteY19" fmla="*/ 2277424 h 2278648"/>
            <a:gd name="connsiteX20" fmla="*/ 9115 w 2645278"/>
            <a:gd name="connsiteY20" fmla="*/ 1606056 h 2278648"/>
            <a:gd name="connsiteX21" fmla="*/ 54682 w 2645278"/>
            <a:gd name="connsiteY21" fmla="*/ 813259 h 2278648"/>
            <a:gd name="connsiteX0" fmla="*/ 54682 w 2644784"/>
            <a:gd name="connsiteY0" fmla="*/ 813259 h 2278648"/>
            <a:gd name="connsiteX1" fmla="*/ 237022 w 2644784"/>
            <a:gd name="connsiteY1" fmla="*/ 73678 h 2278648"/>
            <a:gd name="connsiteX2" fmla="*/ 489407 w 2644784"/>
            <a:gd name="connsiteY2" fmla="*/ 35874 h 2278648"/>
            <a:gd name="connsiteX3" fmla="*/ 939140 w 2644784"/>
            <a:gd name="connsiteY3" fmla="*/ 157228 h 2278648"/>
            <a:gd name="connsiteX4" fmla="*/ 1434517 w 2644784"/>
            <a:gd name="connsiteY4" fmla="*/ 288597 h 2278648"/>
            <a:gd name="connsiteX5" fmla="*/ 1800969 w 2644784"/>
            <a:gd name="connsiteY5" fmla="*/ 369783 h 2278648"/>
            <a:gd name="connsiteX6" fmla="*/ 2188821 w 2644784"/>
            <a:gd name="connsiteY6" fmla="*/ 368309 h 2278648"/>
            <a:gd name="connsiteX7" fmla="*/ 2599992 w 2644784"/>
            <a:gd name="connsiteY7" fmla="*/ 453603 h 2278648"/>
            <a:gd name="connsiteX8" fmla="*/ 2630396 w 2644784"/>
            <a:gd name="connsiteY8" fmla="*/ 1301131 h 2278648"/>
            <a:gd name="connsiteX9" fmla="*/ 2569204 w 2644784"/>
            <a:gd name="connsiteY9" fmla="*/ 1549028 h 2278648"/>
            <a:gd name="connsiteX10" fmla="*/ 2211835 w 2644784"/>
            <a:gd name="connsiteY10" fmla="*/ 1523932 h 2278648"/>
            <a:gd name="connsiteX11" fmla="*/ 1975614 w 2644784"/>
            <a:gd name="connsiteY11" fmla="*/ 1544385 h 2278648"/>
            <a:gd name="connsiteX12" fmla="*/ 1769104 w 2644784"/>
            <a:gd name="connsiteY12" fmla="*/ 1188350 h 2278648"/>
            <a:gd name="connsiteX13" fmla="*/ 1518106 w 2644784"/>
            <a:gd name="connsiteY13" fmla="*/ 1224126 h 2278648"/>
            <a:gd name="connsiteX14" fmla="*/ 1114246 w 2644784"/>
            <a:gd name="connsiteY14" fmla="*/ 1011499 h 2278648"/>
            <a:gd name="connsiteX15" fmla="*/ 900424 w 2644784"/>
            <a:gd name="connsiteY15" fmla="*/ 926803 h 2278648"/>
            <a:gd name="connsiteX16" fmla="*/ 611634 w 2644784"/>
            <a:gd name="connsiteY16" fmla="*/ 771031 h 2278648"/>
            <a:gd name="connsiteX17" fmla="*/ 383033 w 2644784"/>
            <a:gd name="connsiteY17" fmla="*/ 1247144 h 2278648"/>
            <a:gd name="connsiteX18" fmla="*/ 207543 w 2644784"/>
            <a:gd name="connsiteY18" fmla="*/ 1969428 h 2278648"/>
            <a:gd name="connsiteX19" fmla="*/ 24278 w 2644784"/>
            <a:gd name="connsiteY19" fmla="*/ 2277424 h 2278648"/>
            <a:gd name="connsiteX20" fmla="*/ 9115 w 2644784"/>
            <a:gd name="connsiteY20" fmla="*/ 1606056 h 2278648"/>
            <a:gd name="connsiteX21" fmla="*/ 54682 w 2644784"/>
            <a:gd name="connsiteY21" fmla="*/ 813259 h 2278648"/>
            <a:gd name="connsiteX0" fmla="*/ 54682 w 2644784"/>
            <a:gd name="connsiteY0" fmla="*/ 813259 h 2278648"/>
            <a:gd name="connsiteX1" fmla="*/ 237022 w 2644784"/>
            <a:gd name="connsiteY1" fmla="*/ 73678 h 2278648"/>
            <a:gd name="connsiteX2" fmla="*/ 489407 w 2644784"/>
            <a:gd name="connsiteY2" fmla="*/ 35874 h 2278648"/>
            <a:gd name="connsiteX3" fmla="*/ 939140 w 2644784"/>
            <a:gd name="connsiteY3" fmla="*/ 157228 h 2278648"/>
            <a:gd name="connsiteX4" fmla="*/ 1434517 w 2644784"/>
            <a:gd name="connsiteY4" fmla="*/ 288597 h 2278648"/>
            <a:gd name="connsiteX5" fmla="*/ 1823598 w 2644784"/>
            <a:gd name="connsiteY5" fmla="*/ 315563 h 2278648"/>
            <a:gd name="connsiteX6" fmla="*/ 2188821 w 2644784"/>
            <a:gd name="connsiteY6" fmla="*/ 368309 h 2278648"/>
            <a:gd name="connsiteX7" fmla="*/ 2599992 w 2644784"/>
            <a:gd name="connsiteY7" fmla="*/ 453603 h 2278648"/>
            <a:gd name="connsiteX8" fmla="*/ 2630396 w 2644784"/>
            <a:gd name="connsiteY8" fmla="*/ 1301131 h 2278648"/>
            <a:gd name="connsiteX9" fmla="*/ 2569204 w 2644784"/>
            <a:gd name="connsiteY9" fmla="*/ 1549028 h 2278648"/>
            <a:gd name="connsiteX10" fmla="*/ 2211835 w 2644784"/>
            <a:gd name="connsiteY10" fmla="*/ 1523932 h 2278648"/>
            <a:gd name="connsiteX11" fmla="*/ 1975614 w 2644784"/>
            <a:gd name="connsiteY11" fmla="*/ 1544385 h 2278648"/>
            <a:gd name="connsiteX12" fmla="*/ 1769104 w 2644784"/>
            <a:gd name="connsiteY12" fmla="*/ 1188350 h 2278648"/>
            <a:gd name="connsiteX13" fmla="*/ 1518106 w 2644784"/>
            <a:gd name="connsiteY13" fmla="*/ 1224126 h 2278648"/>
            <a:gd name="connsiteX14" fmla="*/ 1114246 w 2644784"/>
            <a:gd name="connsiteY14" fmla="*/ 1011499 h 2278648"/>
            <a:gd name="connsiteX15" fmla="*/ 900424 w 2644784"/>
            <a:gd name="connsiteY15" fmla="*/ 926803 h 2278648"/>
            <a:gd name="connsiteX16" fmla="*/ 611634 w 2644784"/>
            <a:gd name="connsiteY16" fmla="*/ 771031 h 2278648"/>
            <a:gd name="connsiteX17" fmla="*/ 383033 w 2644784"/>
            <a:gd name="connsiteY17" fmla="*/ 1247144 h 2278648"/>
            <a:gd name="connsiteX18" fmla="*/ 207543 w 2644784"/>
            <a:gd name="connsiteY18" fmla="*/ 1969428 h 2278648"/>
            <a:gd name="connsiteX19" fmla="*/ 24278 w 2644784"/>
            <a:gd name="connsiteY19" fmla="*/ 2277424 h 2278648"/>
            <a:gd name="connsiteX20" fmla="*/ 9115 w 2644784"/>
            <a:gd name="connsiteY20" fmla="*/ 1606056 h 2278648"/>
            <a:gd name="connsiteX21" fmla="*/ 54682 w 2644784"/>
            <a:gd name="connsiteY21" fmla="*/ 813259 h 2278648"/>
            <a:gd name="connsiteX0" fmla="*/ 54682 w 2644784"/>
            <a:gd name="connsiteY0" fmla="*/ 813259 h 2278648"/>
            <a:gd name="connsiteX1" fmla="*/ 237022 w 2644784"/>
            <a:gd name="connsiteY1" fmla="*/ 73678 h 2278648"/>
            <a:gd name="connsiteX2" fmla="*/ 489407 w 2644784"/>
            <a:gd name="connsiteY2" fmla="*/ 35874 h 2278648"/>
            <a:gd name="connsiteX3" fmla="*/ 939140 w 2644784"/>
            <a:gd name="connsiteY3" fmla="*/ 157228 h 2278648"/>
            <a:gd name="connsiteX4" fmla="*/ 1434517 w 2644784"/>
            <a:gd name="connsiteY4" fmla="*/ 180159 h 2278648"/>
            <a:gd name="connsiteX5" fmla="*/ 1823598 w 2644784"/>
            <a:gd name="connsiteY5" fmla="*/ 315563 h 2278648"/>
            <a:gd name="connsiteX6" fmla="*/ 2188821 w 2644784"/>
            <a:gd name="connsiteY6" fmla="*/ 368309 h 2278648"/>
            <a:gd name="connsiteX7" fmla="*/ 2599992 w 2644784"/>
            <a:gd name="connsiteY7" fmla="*/ 453603 h 2278648"/>
            <a:gd name="connsiteX8" fmla="*/ 2630396 w 2644784"/>
            <a:gd name="connsiteY8" fmla="*/ 1301131 h 2278648"/>
            <a:gd name="connsiteX9" fmla="*/ 2569204 w 2644784"/>
            <a:gd name="connsiteY9" fmla="*/ 1549028 h 2278648"/>
            <a:gd name="connsiteX10" fmla="*/ 2211835 w 2644784"/>
            <a:gd name="connsiteY10" fmla="*/ 1523932 h 2278648"/>
            <a:gd name="connsiteX11" fmla="*/ 1975614 w 2644784"/>
            <a:gd name="connsiteY11" fmla="*/ 1544385 h 2278648"/>
            <a:gd name="connsiteX12" fmla="*/ 1769104 w 2644784"/>
            <a:gd name="connsiteY12" fmla="*/ 1188350 h 2278648"/>
            <a:gd name="connsiteX13" fmla="*/ 1518106 w 2644784"/>
            <a:gd name="connsiteY13" fmla="*/ 1224126 h 2278648"/>
            <a:gd name="connsiteX14" fmla="*/ 1114246 w 2644784"/>
            <a:gd name="connsiteY14" fmla="*/ 1011499 h 2278648"/>
            <a:gd name="connsiteX15" fmla="*/ 900424 w 2644784"/>
            <a:gd name="connsiteY15" fmla="*/ 926803 h 2278648"/>
            <a:gd name="connsiteX16" fmla="*/ 611634 w 2644784"/>
            <a:gd name="connsiteY16" fmla="*/ 771031 h 2278648"/>
            <a:gd name="connsiteX17" fmla="*/ 383033 w 2644784"/>
            <a:gd name="connsiteY17" fmla="*/ 1247144 h 2278648"/>
            <a:gd name="connsiteX18" fmla="*/ 207543 w 2644784"/>
            <a:gd name="connsiteY18" fmla="*/ 1969428 h 2278648"/>
            <a:gd name="connsiteX19" fmla="*/ 24278 w 2644784"/>
            <a:gd name="connsiteY19" fmla="*/ 2277424 h 2278648"/>
            <a:gd name="connsiteX20" fmla="*/ 9115 w 2644784"/>
            <a:gd name="connsiteY20" fmla="*/ 1606056 h 2278648"/>
            <a:gd name="connsiteX21" fmla="*/ 54682 w 2644784"/>
            <a:gd name="connsiteY21" fmla="*/ 813259 h 2278648"/>
            <a:gd name="connsiteX0" fmla="*/ 54682 w 2644784"/>
            <a:gd name="connsiteY0" fmla="*/ 810406 h 2275795"/>
            <a:gd name="connsiteX1" fmla="*/ 237022 w 2644784"/>
            <a:gd name="connsiteY1" fmla="*/ 70825 h 2275795"/>
            <a:gd name="connsiteX2" fmla="*/ 489407 w 2644784"/>
            <a:gd name="connsiteY2" fmla="*/ 33021 h 2275795"/>
            <a:gd name="connsiteX3" fmla="*/ 969312 w 2644784"/>
            <a:gd name="connsiteY3" fmla="*/ 100155 h 2275795"/>
            <a:gd name="connsiteX4" fmla="*/ 1434517 w 2644784"/>
            <a:gd name="connsiteY4" fmla="*/ 177306 h 2275795"/>
            <a:gd name="connsiteX5" fmla="*/ 1823598 w 2644784"/>
            <a:gd name="connsiteY5" fmla="*/ 312710 h 2275795"/>
            <a:gd name="connsiteX6" fmla="*/ 2188821 w 2644784"/>
            <a:gd name="connsiteY6" fmla="*/ 365456 h 2275795"/>
            <a:gd name="connsiteX7" fmla="*/ 2599992 w 2644784"/>
            <a:gd name="connsiteY7" fmla="*/ 450750 h 2275795"/>
            <a:gd name="connsiteX8" fmla="*/ 2630396 w 2644784"/>
            <a:gd name="connsiteY8" fmla="*/ 1298278 h 2275795"/>
            <a:gd name="connsiteX9" fmla="*/ 2569204 w 2644784"/>
            <a:gd name="connsiteY9" fmla="*/ 1546175 h 2275795"/>
            <a:gd name="connsiteX10" fmla="*/ 2211835 w 2644784"/>
            <a:gd name="connsiteY10" fmla="*/ 1521079 h 2275795"/>
            <a:gd name="connsiteX11" fmla="*/ 1975614 w 2644784"/>
            <a:gd name="connsiteY11" fmla="*/ 1541532 h 2275795"/>
            <a:gd name="connsiteX12" fmla="*/ 1769104 w 2644784"/>
            <a:gd name="connsiteY12" fmla="*/ 1185497 h 2275795"/>
            <a:gd name="connsiteX13" fmla="*/ 1518106 w 2644784"/>
            <a:gd name="connsiteY13" fmla="*/ 1221273 h 2275795"/>
            <a:gd name="connsiteX14" fmla="*/ 1114246 w 2644784"/>
            <a:gd name="connsiteY14" fmla="*/ 1008646 h 2275795"/>
            <a:gd name="connsiteX15" fmla="*/ 900424 w 2644784"/>
            <a:gd name="connsiteY15" fmla="*/ 923950 h 2275795"/>
            <a:gd name="connsiteX16" fmla="*/ 611634 w 2644784"/>
            <a:gd name="connsiteY16" fmla="*/ 768178 h 2275795"/>
            <a:gd name="connsiteX17" fmla="*/ 383033 w 2644784"/>
            <a:gd name="connsiteY17" fmla="*/ 1244291 h 2275795"/>
            <a:gd name="connsiteX18" fmla="*/ 207543 w 2644784"/>
            <a:gd name="connsiteY18" fmla="*/ 1966575 h 2275795"/>
            <a:gd name="connsiteX19" fmla="*/ 24278 w 2644784"/>
            <a:gd name="connsiteY19" fmla="*/ 2274571 h 2275795"/>
            <a:gd name="connsiteX20" fmla="*/ 9115 w 2644784"/>
            <a:gd name="connsiteY20" fmla="*/ 1603203 h 2275795"/>
            <a:gd name="connsiteX21" fmla="*/ 54682 w 2644784"/>
            <a:gd name="connsiteY21" fmla="*/ 810406 h 2275795"/>
            <a:gd name="connsiteX0" fmla="*/ 54682 w 2644784"/>
            <a:gd name="connsiteY0" fmla="*/ 913467 h 2378856"/>
            <a:gd name="connsiteX1" fmla="*/ 237022 w 2644784"/>
            <a:gd name="connsiteY1" fmla="*/ 173886 h 2378856"/>
            <a:gd name="connsiteX2" fmla="*/ 489407 w 2644784"/>
            <a:gd name="connsiteY2" fmla="*/ 537 h 2378856"/>
            <a:gd name="connsiteX3" fmla="*/ 969312 w 2644784"/>
            <a:gd name="connsiteY3" fmla="*/ 203216 h 2378856"/>
            <a:gd name="connsiteX4" fmla="*/ 1434517 w 2644784"/>
            <a:gd name="connsiteY4" fmla="*/ 280367 h 2378856"/>
            <a:gd name="connsiteX5" fmla="*/ 1823598 w 2644784"/>
            <a:gd name="connsiteY5" fmla="*/ 415771 h 2378856"/>
            <a:gd name="connsiteX6" fmla="*/ 2188821 w 2644784"/>
            <a:gd name="connsiteY6" fmla="*/ 468517 h 2378856"/>
            <a:gd name="connsiteX7" fmla="*/ 2599992 w 2644784"/>
            <a:gd name="connsiteY7" fmla="*/ 553811 h 2378856"/>
            <a:gd name="connsiteX8" fmla="*/ 2630396 w 2644784"/>
            <a:gd name="connsiteY8" fmla="*/ 1401339 h 2378856"/>
            <a:gd name="connsiteX9" fmla="*/ 2569204 w 2644784"/>
            <a:gd name="connsiteY9" fmla="*/ 1649236 h 2378856"/>
            <a:gd name="connsiteX10" fmla="*/ 2211835 w 2644784"/>
            <a:gd name="connsiteY10" fmla="*/ 1624140 h 2378856"/>
            <a:gd name="connsiteX11" fmla="*/ 1975614 w 2644784"/>
            <a:gd name="connsiteY11" fmla="*/ 1644593 h 2378856"/>
            <a:gd name="connsiteX12" fmla="*/ 1769104 w 2644784"/>
            <a:gd name="connsiteY12" fmla="*/ 1288558 h 2378856"/>
            <a:gd name="connsiteX13" fmla="*/ 1518106 w 2644784"/>
            <a:gd name="connsiteY13" fmla="*/ 1324334 h 2378856"/>
            <a:gd name="connsiteX14" fmla="*/ 1114246 w 2644784"/>
            <a:gd name="connsiteY14" fmla="*/ 1111707 h 2378856"/>
            <a:gd name="connsiteX15" fmla="*/ 900424 w 2644784"/>
            <a:gd name="connsiteY15" fmla="*/ 1027011 h 2378856"/>
            <a:gd name="connsiteX16" fmla="*/ 611634 w 2644784"/>
            <a:gd name="connsiteY16" fmla="*/ 871239 h 2378856"/>
            <a:gd name="connsiteX17" fmla="*/ 383033 w 2644784"/>
            <a:gd name="connsiteY17" fmla="*/ 1347352 h 2378856"/>
            <a:gd name="connsiteX18" fmla="*/ 207543 w 2644784"/>
            <a:gd name="connsiteY18" fmla="*/ 2069636 h 2378856"/>
            <a:gd name="connsiteX19" fmla="*/ 24278 w 2644784"/>
            <a:gd name="connsiteY19" fmla="*/ 2377632 h 2378856"/>
            <a:gd name="connsiteX20" fmla="*/ 9115 w 2644784"/>
            <a:gd name="connsiteY20" fmla="*/ 1706264 h 2378856"/>
            <a:gd name="connsiteX21" fmla="*/ 54682 w 2644784"/>
            <a:gd name="connsiteY21" fmla="*/ 913467 h 2378856"/>
            <a:gd name="connsiteX0" fmla="*/ 54682 w 2644784"/>
            <a:gd name="connsiteY0" fmla="*/ 913467 h 2378856"/>
            <a:gd name="connsiteX1" fmla="*/ 237022 w 2644784"/>
            <a:gd name="connsiteY1" fmla="*/ 173886 h 2378856"/>
            <a:gd name="connsiteX2" fmla="*/ 489407 w 2644784"/>
            <a:gd name="connsiteY2" fmla="*/ 537 h 2378856"/>
            <a:gd name="connsiteX3" fmla="*/ 969312 w 2644784"/>
            <a:gd name="connsiteY3" fmla="*/ 203216 h 2378856"/>
            <a:gd name="connsiteX4" fmla="*/ 1449603 w 2644784"/>
            <a:gd name="connsiteY4" fmla="*/ 603378 h 2378856"/>
            <a:gd name="connsiteX5" fmla="*/ 1823598 w 2644784"/>
            <a:gd name="connsiteY5" fmla="*/ 415771 h 2378856"/>
            <a:gd name="connsiteX6" fmla="*/ 2188821 w 2644784"/>
            <a:gd name="connsiteY6" fmla="*/ 468517 h 2378856"/>
            <a:gd name="connsiteX7" fmla="*/ 2599992 w 2644784"/>
            <a:gd name="connsiteY7" fmla="*/ 553811 h 2378856"/>
            <a:gd name="connsiteX8" fmla="*/ 2630396 w 2644784"/>
            <a:gd name="connsiteY8" fmla="*/ 1401339 h 2378856"/>
            <a:gd name="connsiteX9" fmla="*/ 2569204 w 2644784"/>
            <a:gd name="connsiteY9" fmla="*/ 1649236 h 2378856"/>
            <a:gd name="connsiteX10" fmla="*/ 2211835 w 2644784"/>
            <a:gd name="connsiteY10" fmla="*/ 1624140 h 2378856"/>
            <a:gd name="connsiteX11" fmla="*/ 1975614 w 2644784"/>
            <a:gd name="connsiteY11" fmla="*/ 1644593 h 2378856"/>
            <a:gd name="connsiteX12" fmla="*/ 1769104 w 2644784"/>
            <a:gd name="connsiteY12" fmla="*/ 1288558 h 2378856"/>
            <a:gd name="connsiteX13" fmla="*/ 1518106 w 2644784"/>
            <a:gd name="connsiteY13" fmla="*/ 1324334 h 2378856"/>
            <a:gd name="connsiteX14" fmla="*/ 1114246 w 2644784"/>
            <a:gd name="connsiteY14" fmla="*/ 1111707 h 2378856"/>
            <a:gd name="connsiteX15" fmla="*/ 900424 w 2644784"/>
            <a:gd name="connsiteY15" fmla="*/ 1027011 h 2378856"/>
            <a:gd name="connsiteX16" fmla="*/ 611634 w 2644784"/>
            <a:gd name="connsiteY16" fmla="*/ 871239 h 2378856"/>
            <a:gd name="connsiteX17" fmla="*/ 383033 w 2644784"/>
            <a:gd name="connsiteY17" fmla="*/ 1347352 h 2378856"/>
            <a:gd name="connsiteX18" fmla="*/ 207543 w 2644784"/>
            <a:gd name="connsiteY18" fmla="*/ 2069636 h 2378856"/>
            <a:gd name="connsiteX19" fmla="*/ 24278 w 2644784"/>
            <a:gd name="connsiteY19" fmla="*/ 2377632 h 2378856"/>
            <a:gd name="connsiteX20" fmla="*/ 9115 w 2644784"/>
            <a:gd name="connsiteY20" fmla="*/ 1706264 h 2378856"/>
            <a:gd name="connsiteX21" fmla="*/ 54682 w 2644784"/>
            <a:gd name="connsiteY21" fmla="*/ 913467 h 2378856"/>
            <a:gd name="connsiteX0" fmla="*/ 54682 w 2644784"/>
            <a:gd name="connsiteY0" fmla="*/ 913467 h 2378856"/>
            <a:gd name="connsiteX1" fmla="*/ 237022 w 2644784"/>
            <a:gd name="connsiteY1" fmla="*/ 173886 h 2378856"/>
            <a:gd name="connsiteX2" fmla="*/ 489407 w 2644784"/>
            <a:gd name="connsiteY2" fmla="*/ 537 h 2378856"/>
            <a:gd name="connsiteX3" fmla="*/ 969312 w 2644784"/>
            <a:gd name="connsiteY3" fmla="*/ 203216 h 2378856"/>
            <a:gd name="connsiteX4" fmla="*/ 1449603 w 2644784"/>
            <a:gd name="connsiteY4" fmla="*/ 603378 h 2378856"/>
            <a:gd name="connsiteX5" fmla="*/ 1823598 w 2644784"/>
            <a:gd name="connsiteY5" fmla="*/ 944333 h 2378856"/>
            <a:gd name="connsiteX6" fmla="*/ 2188821 w 2644784"/>
            <a:gd name="connsiteY6" fmla="*/ 468517 h 2378856"/>
            <a:gd name="connsiteX7" fmla="*/ 2599992 w 2644784"/>
            <a:gd name="connsiteY7" fmla="*/ 553811 h 2378856"/>
            <a:gd name="connsiteX8" fmla="*/ 2630396 w 2644784"/>
            <a:gd name="connsiteY8" fmla="*/ 1401339 h 2378856"/>
            <a:gd name="connsiteX9" fmla="*/ 2569204 w 2644784"/>
            <a:gd name="connsiteY9" fmla="*/ 1649236 h 2378856"/>
            <a:gd name="connsiteX10" fmla="*/ 2211835 w 2644784"/>
            <a:gd name="connsiteY10" fmla="*/ 1624140 h 2378856"/>
            <a:gd name="connsiteX11" fmla="*/ 1975614 w 2644784"/>
            <a:gd name="connsiteY11" fmla="*/ 1644593 h 2378856"/>
            <a:gd name="connsiteX12" fmla="*/ 1769104 w 2644784"/>
            <a:gd name="connsiteY12" fmla="*/ 1288558 h 2378856"/>
            <a:gd name="connsiteX13" fmla="*/ 1518106 w 2644784"/>
            <a:gd name="connsiteY13" fmla="*/ 1324334 h 2378856"/>
            <a:gd name="connsiteX14" fmla="*/ 1114246 w 2644784"/>
            <a:gd name="connsiteY14" fmla="*/ 1111707 h 2378856"/>
            <a:gd name="connsiteX15" fmla="*/ 900424 w 2644784"/>
            <a:gd name="connsiteY15" fmla="*/ 1027011 h 2378856"/>
            <a:gd name="connsiteX16" fmla="*/ 611634 w 2644784"/>
            <a:gd name="connsiteY16" fmla="*/ 871239 h 2378856"/>
            <a:gd name="connsiteX17" fmla="*/ 383033 w 2644784"/>
            <a:gd name="connsiteY17" fmla="*/ 1347352 h 2378856"/>
            <a:gd name="connsiteX18" fmla="*/ 207543 w 2644784"/>
            <a:gd name="connsiteY18" fmla="*/ 2069636 h 2378856"/>
            <a:gd name="connsiteX19" fmla="*/ 24278 w 2644784"/>
            <a:gd name="connsiteY19" fmla="*/ 2377632 h 2378856"/>
            <a:gd name="connsiteX20" fmla="*/ 9115 w 2644784"/>
            <a:gd name="connsiteY20" fmla="*/ 1706264 h 2378856"/>
            <a:gd name="connsiteX21" fmla="*/ 54682 w 2644784"/>
            <a:gd name="connsiteY21" fmla="*/ 913467 h 2378856"/>
            <a:gd name="connsiteX0" fmla="*/ 54682 w 2644293"/>
            <a:gd name="connsiteY0" fmla="*/ 913467 h 2378856"/>
            <a:gd name="connsiteX1" fmla="*/ 237022 w 2644293"/>
            <a:gd name="connsiteY1" fmla="*/ 173886 h 2378856"/>
            <a:gd name="connsiteX2" fmla="*/ 489407 w 2644293"/>
            <a:gd name="connsiteY2" fmla="*/ 537 h 2378856"/>
            <a:gd name="connsiteX3" fmla="*/ 969312 w 2644293"/>
            <a:gd name="connsiteY3" fmla="*/ 203216 h 2378856"/>
            <a:gd name="connsiteX4" fmla="*/ 1449603 w 2644293"/>
            <a:gd name="connsiteY4" fmla="*/ 603378 h 2378856"/>
            <a:gd name="connsiteX5" fmla="*/ 1823598 w 2644293"/>
            <a:gd name="connsiteY5" fmla="*/ 944333 h 2378856"/>
            <a:gd name="connsiteX6" fmla="*/ 2196364 w 2644293"/>
            <a:gd name="connsiteY6" fmla="*/ 1143900 h 2378856"/>
            <a:gd name="connsiteX7" fmla="*/ 2599992 w 2644293"/>
            <a:gd name="connsiteY7" fmla="*/ 553811 h 2378856"/>
            <a:gd name="connsiteX8" fmla="*/ 2630396 w 2644293"/>
            <a:gd name="connsiteY8" fmla="*/ 1401339 h 2378856"/>
            <a:gd name="connsiteX9" fmla="*/ 2569204 w 2644293"/>
            <a:gd name="connsiteY9" fmla="*/ 1649236 h 2378856"/>
            <a:gd name="connsiteX10" fmla="*/ 2211835 w 2644293"/>
            <a:gd name="connsiteY10" fmla="*/ 1624140 h 2378856"/>
            <a:gd name="connsiteX11" fmla="*/ 1975614 w 2644293"/>
            <a:gd name="connsiteY11" fmla="*/ 1644593 h 2378856"/>
            <a:gd name="connsiteX12" fmla="*/ 1769104 w 2644293"/>
            <a:gd name="connsiteY12" fmla="*/ 1288558 h 2378856"/>
            <a:gd name="connsiteX13" fmla="*/ 1518106 w 2644293"/>
            <a:gd name="connsiteY13" fmla="*/ 1324334 h 2378856"/>
            <a:gd name="connsiteX14" fmla="*/ 1114246 w 2644293"/>
            <a:gd name="connsiteY14" fmla="*/ 1111707 h 2378856"/>
            <a:gd name="connsiteX15" fmla="*/ 900424 w 2644293"/>
            <a:gd name="connsiteY15" fmla="*/ 1027011 h 2378856"/>
            <a:gd name="connsiteX16" fmla="*/ 611634 w 2644293"/>
            <a:gd name="connsiteY16" fmla="*/ 871239 h 2378856"/>
            <a:gd name="connsiteX17" fmla="*/ 383033 w 2644293"/>
            <a:gd name="connsiteY17" fmla="*/ 1347352 h 2378856"/>
            <a:gd name="connsiteX18" fmla="*/ 207543 w 2644293"/>
            <a:gd name="connsiteY18" fmla="*/ 2069636 h 2378856"/>
            <a:gd name="connsiteX19" fmla="*/ 24278 w 2644293"/>
            <a:gd name="connsiteY19" fmla="*/ 2377632 h 2378856"/>
            <a:gd name="connsiteX20" fmla="*/ 9115 w 2644293"/>
            <a:gd name="connsiteY20" fmla="*/ 1706264 h 2378856"/>
            <a:gd name="connsiteX21" fmla="*/ 54682 w 2644293"/>
            <a:gd name="connsiteY21" fmla="*/ 913467 h 2378856"/>
            <a:gd name="connsiteX0" fmla="*/ 54682 w 2657791"/>
            <a:gd name="connsiteY0" fmla="*/ 913467 h 2378856"/>
            <a:gd name="connsiteX1" fmla="*/ 237022 w 2657791"/>
            <a:gd name="connsiteY1" fmla="*/ 173886 h 2378856"/>
            <a:gd name="connsiteX2" fmla="*/ 489407 w 2657791"/>
            <a:gd name="connsiteY2" fmla="*/ 537 h 2378856"/>
            <a:gd name="connsiteX3" fmla="*/ 969312 w 2657791"/>
            <a:gd name="connsiteY3" fmla="*/ 203216 h 2378856"/>
            <a:gd name="connsiteX4" fmla="*/ 1449603 w 2657791"/>
            <a:gd name="connsiteY4" fmla="*/ 603378 h 2378856"/>
            <a:gd name="connsiteX5" fmla="*/ 1823598 w 2657791"/>
            <a:gd name="connsiteY5" fmla="*/ 944333 h 2378856"/>
            <a:gd name="connsiteX6" fmla="*/ 2196364 w 2657791"/>
            <a:gd name="connsiteY6" fmla="*/ 1143900 h 2378856"/>
            <a:gd name="connsiteX7" fmla="*/ 2630396 w 2657791"/>
            <a:gd name="connsiteY7" fmla="*/ 1401339 h 2378856"/>
            <a:gd name="connsiteX8" fmla="*/ 2569204 w 2657791"/>
            <a:gd name="connsiteY8" fmla="*/ 1649236 h 2378856"/>
            <a:gd name="connsiteX9" fmla="*/ 2211835 w 2657791"/>
            <a:gd name="connsiteY9" fmla="*/ 1624140 h 2378856"/>
            <a:gd name="connsiteX10" fmla="*/ 1975614 w 2657791"/>
            <a:gd name="connsiteY10" fmla="*/ 1644593 h 2378856"/>
            <a:gd name="connsiteX11" fmla="*/ 1769104 w 2657791"/>
            <a:gd name="connsiteY11" fmla="*/ 1288558 h 2378856"/>
            <a:gd name="connsiteX12" fmla="*/ 1518106 w 2657791"/>
            <a:gd name="connsiteY12" fmla="*/ 1324334 h 2378856"/>
            <a:gd name="connsiteX13" fmla="*/ 1114246 w 2657791"/>
            <a:gd name="connsiteY13" fmla="*/ 1111707 h 2378856"/>
            <a:gd name="connsiteX14" fmla="*/ 900424 w 2657791"/>
            <a:gd name="connsiteY14" fmla="*/ 1027011 h 2378856"/>
            <a:gd name="connsiteX15" fmla="*/ 611634 w 2657791"/>
            <a:gd name="connsiteY15" fmla="*/ 871239 h 2378856"/>
            <a:gd name="connsiteX16" fmla="*/ 383033 w 2657791"/>
            <a:gd name="connsiteY16" fmla="*/ 1347352 h 2378856"/>
            <a:gd name="connsiteX17" fmla="*/ 207543 w 2657791"/>
            <a:gd name="connsiteY17" fmla="*/ 2069636 h 2378856"/>
            <a:gd name="connsiteX18" fmla="*/ 24278 w 2657791"/>
            <a:gd name="connsiteY18" fmla="*/ 2377632 h 2378856"/>
            <a:gd name="connsiteX19" fmla="*/ 9115 w 2657791"/>
            <a:gd name="connsiteY19" fmla="*/ 1706264 h 2378856"/>
            <a:gd name="connsiteX20" fmla="*/ 54682 w 2657791"/>
            <a:gd name="connsiteY20" fmla="*/ 913467 h 2378856"/>
            <a:gd name="connsiteX0" fmla="*/ 54682 w 2657791"/>
            <a:gd name="connsiteY0" fmla="*/ 913467 h 2378856"/>
            <a:gd name="connsiteX1" fmla="*/ 237022 w 2657791"/>
            <a:gd name="connsiteY1" fmla="*/ 173886 h 2378856"/>
            <a:gd name="connsiteX2" fmla="*/ 489407 w 2657791"/>
            <a:gd name="connsiteY2" fmla="*/ 537 h 2378856"/>
            <a:gd name="connsiteX3" fmla="*/ 969312 w 2657791"/>
            <a:gd name="connsiteY3" fmla="*/ 203216 h 2378856"/>
            <a:gd name="connsiteX4" fmla="*/ 1449603 w 2657791"/>
            <a:gd name="connsiteY4" fmla="*/ 603378 h 2378856"/>
            <a:gd name="connsiteX5" fmla="*/ 1823598 w 2657791"/>
            <a:gd name="connsiteY5" fmla="*/ 944333 h 2378856"/>
            <a:gd name="connsiteX6" fmla="*/ 2196364 w 2657791"/>
            <a:gd name="connsiteY6" fmla="*/ 1143900 h 2378856"/>
            <a:gd name="connsiteX7" fmla="*/ 2630396 w 2657791"/>
            <a:gd name="connsiteY7" fmla="*/ 1401339 h 2378856"/>
            <a:gd name="connsiteX8" fmla="*/ 2569204 w 2657791"/>
            <a:gd name="connsiteY8" fmla="*/ 1649236 h 2378856"/>
            <a:gd name="connsiteX9" fmla="*/ 2211835 w 2657791"/>
            <a:gd name="connsiteY9" fmla="*/ 1624140 h 2378856"/>
            <a:gd name="connsiteX10" fmla="*/ 2005786 w 2657791"/>
            <a:gd name="connsiteY10" fmla="*/ 1439043 h 2378856"/>
            <a:gd name="connsiteX11" fmla="*/ 1769104 w 2657791"/>
            <a:gd name="connsiteY11" fmla="*/ 1288558 h 2378856"/>
            <a:gd name="connsiteX12" fmla="*/ 1518106 w 2657791"/>
            <a:gd name="connsiteY12" fmla="*/ 1324334 h 2378856"/>
            <a:gd name="connsiteX13" fmla="*/ 1114246 w 2657791"/>
            <a:gd name="connsiteY13" fmla="*/ 1111707 h 2378856"/>
            <a:gd name="connsiteX14" fmla="*/ 900424 w 2657791"/>
            <a:gd name="connsiteY14" fmla="*/ 1027011 h 2378856"/>
            <a:gd name="connsiteX15" fmla="*/ 611634 w 2657791"/>
            <a:gd name="connsiteY15" fmla="*/ 871239 h 2378856"/>
            <a:gd name="connsiteX16" fmla="*/ 383033 w 2657791"/>
            <a:gd name="connsiteY16" fmla="*/ 1347352 h 2378856"/>
            <a:gd name="connsiteX17" fmla="*/ 207543 w 2657791"/>
            <a:gd name="connsiteY17" fmla="*/ 2069636 h 2378856"/>
            <a:gd name="connsiteX18" fmla="*/ 24278 w 2657791"/>
            <a:gd name="connsiteY18" fmla="*/ 2377632 h 2378856"/>
            <a:gd name="connsiteX19" fmla="*/ 9115 w 2657791"/>
            <a:gd name="connsiteY19" fmla="*/ 1706264 h 2378856"/>
            <a:gd name="connsiteX20" fmla="*/ 54682 w 2657791"/>
            <a:gd name="connsiteY20" fmla="*/ 913467 h 2378856"/>
            <a:gd name="connsiteX0" fmla="*/ 54682 w 2657791"/>
            <a:gd name="connsiteY0" fmla="*/ 913467 h 2378856"/>
            <a:gd name="connsiteX1" fmla="*/ 237022 w 2657791"/>
            <a:gd name="connsiteY1" fmla="*/ 173886 h 2378856"/>
            <a:gd name="connsiteX2" fmla="*/ 489407 w 2657791"/>
            <a:gd name="connsiteY2" fmla="*/ 537 h 2378856"/>
            <a:gd name="connsiteX3" fmla="*/ 969312 w 2657791"/>
            <a:gd name="connsiteY3" fmla="*/ 203216 h 2378856"/>
            <a:gd name="connsiteX4" fmla="*/ 1449603 w 2657791"/>
            <a:gd name="connsiteY4" fmla="*/ 603378 h 2378856"/>
            <a:gd name="connsiteX5" fmla="*/ 1823598 w 2657791"/>
            <a:gd name="connsiteY5" fmla="*/ 944333 h 2378856"/>
            <a:gd name="connsiteX6" fmla="*/ 2196364 w 2657791"/>
            <a:gd name="connsiteY6" fmla="*/ 1143900 h 2378856"/>
            <a:gd name="connsiteX7" fmla="*/ 2630396 w 2657791"/>
            <a:gd name="connsiteY7" fmla="*/ 1401339 h 2378856"/>
            <a:gd name="connsiteX8" fmla="*/ 2569204 w 2657791"/>
            <a:gd name="connsiteY8" fmla="*/ 1649236 h 2378856"/>
            <a:gd name="connsiteX9" fmla="*/ 2211835 w 2657791"/>
            <a:gd name="connsiteY9" fmla="*/ 1624140 h 2378856"/>
            <a:gd name="connsiteX10" fmla="*/ 2005786 w 2657791"/>
            <a:gd name="connsiteY10" fmla="*/ 1439043 h 2378856"/>
            <a:gd name="connsiteX11" fmla="*/ 1769104 w 2657791"/>
            <a:gd name="connsiteY11" fmla="*/ 1288558 h 2378856"/>
            <a:gd name="connsiteX12" fmla="*/ 1510563 w 2657791"/>
            <a:gd name="connsiteY12" fmla="*/ 1089417 h 2378856"/>
            <a:gd name="connsiteX13" fmla="*/ 1114246 w 2657791"/>
            <a:gd name="connsiteY13" fmla="*/ 1111707 h 2378856"/>
            <a:gd name="connsiteX14" fmla="*/ 900424 w 2657791"/>
            <a:gd name="connsiteY14" fmla="*/ 1027011 h 2378856"/>
            <a:gd name="connsiteX15" fmla="*/ 611634 w 2657791"/>
            <a:gd name="connsiteY15" fmla="*/ 871239 h 2378856"/>
            <a:gd name="connsiteX16" fmla="*/ 383033 w 2657791"/>
            <a:gd name="connsiteY16" fmla="*/ 1347352 h 2378856"/>
            <a:gd name="connsiteX17" fmla="*/ 207543 w 2657791"/>
            <a:gd name="connsiteY17" fmla="*/ 2069636 h 2378856"/>
            <a:gd name="connsiteX18" fmla="*/ 24278 w 2657791"/>
            <a:gd name="connsiteY18" fmla="*/ 2377632 h 2378856"/>
            <a:gd name="connsiteX19" fmla="*/ 9115 w 2657791"/>
            <a:gd name="connsiteY19" fmla="*/ 1706264 h 2378856"/>
            <a:gd name="connsiteX20" fmla="*/ 54682 w 2657791"/>
            <a:gd name="connsiteY20" fmla="*/ 913467 h 2378856"/>
            <a:gd name="connsiteX0" fmla="*/ 54682 w 2657791"/>
            <a:gd name="connsiteY0" fmla="*/ 969662 h 2435051"/>
            <a:gd name="connsiteX1" fmla="*/ 229479 w 2657791"/>
            <a:gd name="connsiteY1" fmla="*/ 83787 h 2435051"/>
            <a:gd name="connsiteX2" fmla="*/ 489407 w 2657791"/>
            <a:gd name="connsiteY2" fmla="*/ 56732 h 2435051"/>
            <a:gd name="connsiteX3" fmla="*/ 969312 w 2657791"/>
            <a:gd name="connsiteY3" fmla="*/ 259411 h 2435051"/>
            <a:gd name="connsiteX4" fmla="*/ 1449603 w 2657791"/>
            <a:gd name="connsiteY4" fmla="*/ 659573 h 2435051"/>
            <a:gd name="connsiteX5" fmla="*/ 1823598 w 2657791"/>
            <a:gd name="connsiteY5" fmla="*/ 1000528 h 2435051"/>
            <a:gd name="connsiteX6" fmla="*/ 2196364 w 2657791"/>
            <a:gd name="connsiteY6" fmla="*/ 1200095 h 2435051"/>
            <a:gd name="connsiteX7" fmla="*/ 2630396 w 2657791"/>
            <a:gd name="connsiteY7" fmla="*/ 1457534 h 2435051"/>
            <a:gd name="connsiteX8" fmla="*/ 2569204 w 2657791"/>
            <a:gd name="connsiteY8" fmla="*/ 1705431 h 2435051"/>
            <a:gd name="connsiteX9" fmla="*/ 2211835 w 2657791"/>
            <a:gd name="connsiteY9" fmla="*/ 1680335 h 2435051"/>
            <a:gd name="connsiteX10" fmla="*/ 2005786 w 2657791"/>
            <a:gd name="connsiteY10" fmla="*/ 1495238 h 2435051"/>
            <a:gd name="connsiteX11" fmla="*/ 1769104 w 2657791"/>
            <a:gd name="connsiteY11" fmla="*/ 1344753 h 2435051"/>
            <a:gd name="connsiteX12" fmla="*/ 1510563 w 2657791"/>
            <a:gd name="connsiteY12" fmla="*/ 1145612 h 2435051"/>
            <a:gd name="connsiteX13" fmla="*/ 1114246 w 2657791"/>
            <a:gd name="connsiteY13" fmla="*/ 1167902 h 2435051"/>
            <a:gd name="connsiteX14" fmla="*/ 900424 w 2657791"/>
            <a:gd name="connsiteY14" fmla="*/ 1083206 h 2435051"/>
            <a:gd name="connsiteX15" fmla="*/ 611634 w 2657791"/>
            <a:gd name="connsiteY15" fmla="*/ 927434 h 2435051"/>
            <a:gd name="connsiteX16" fmla="*/ 383033 w 2657791"/>
            <a:gd name="connsiteY16" fmla="*/ 1403547 h 2435051"/>
            <a:gd name="connsiteX17" fmla="*/ 207543 w 2657791"/>
            <a:gd name="connsiteY17" fmla="*/ 2125831 h 2435051"/>
            <a:gd name="connsiteX18" fmla="*/ 24278 w 2657791"/>
            <a:gd name="connsiteY18" fmla="*/ 2433827 h 2435051"/>
            <a:gd name="connsiteX19" fmla="*/ 9115 w 2657791"/>
            <a:gd name="connsiteY19" fmla="*/ 1762459 h 2435051"/>
            <a:gd name="connsiteX20" fmla="*/ 54682 w 2657791"/>
            <a:gd name="connsiteY20" fmla="*/ 969662 h 2435051"/>
            <a:gd name="connsiteX0" fmla="*/ 54682 w 2656678"/>
            <a:gd name="connsiteY0" fmla="*/ 969662 h 2435051"/>
            <a:gd name="connsiteX1" fmla="*/ 229479 w 2656678"/>
            <a:gd name="connsiteY1" fmla="*/ 83787 h 2435051"/>
            <a:gd name="connsiteX2" fmla="*/ 489407 w 2656678"/>
            <a:gd name="connsiteY2" fmla="*/ 56732 h 2435051"/>
            <a:gd name="connsiteX3" fmla="*/ 969312 w 2656678"/>
            <a:gd name="connsiteY3" fmla="*/ 259411 h 2435051"/>
            <a:gd name="connsiteX4" fmla="*/ 1449603 w 2656678"/>
            <a:gd name="connsiteY4" fmla="*/ 659573 h 2435051"/>
            <a:gd name="connsiteX5" fmla="*/ 1823598 w 2656678"/>
            <a:gd name="connsiteY5" fmla="*/ 1000528 h 2435051"/>
            <a:gd name="connsiteX6" fmla="*/ 2211450 w 2656678"/>
            <a:gd name="connsiteY6" fmla="*/ 1112319 h 2435051"/>
            <a:gd name="connsiteX7" fmla="*/ 2630396 w 2656678"/>
            <a:gd name="connsiteY7" fmla="*/ 1457534 h 2435051"/>
            <a:gd name="connsiteX8" fmla="*/ 2569204 w 2656678"/>
            <a:gd name="connsiteY8" fmla="*/ 1705431 h 2435051"/>
            <a:gd name="connsiteX9" fmla="*/ 2211835 w 2656678"/>
            <a:gd name="connsiteY9" fmla="*/ 1680335 h 2435051"/>
            <a:gd name="connsiteX10" fmla="*/ 2005786 w 2656678"/>
            <a:gd name="connsiteY10" fmla="*/ 1495238 h 2435051"/>
            <a:gd name="connsiteX11" fmla="*/ 1769104 w 2656678"/>
            <a:gd name="connsiteY11" fmla="*/ 1344753 h 2435051"/>
            <a:gd name="connsiteX12" fmla="*/ 1510563 w 2656678"/>
            <a:gd name="connsiteY12" fmla="*/ 1145612 h 2435051"/>
            <a:gd name="connsiteX13" fmla="*/ 1114246 w 2656678"/>
            <a:gd name="connsiteY13" fmla="*/ 1167902 h 2435051"/>
            <a:gd name="connsiteX14" fmla="*/ 900424 w 2656678"/>
            <a:gd name="connsiteY14" fmla="*/ 1083206 h 2435051"/>
            <a:gd name="connsiteX15" fmla="*/ 611634 w 2656678"/>
            <a:gd name="connsiteY15" fmla="*/ 927434 h 2435051"/>
            <a:gd name="connsiteX16" fmla="*/ 383033 w 2656678"/>
            <a:gd name="connsiteY16" fmla="*/ 1403547 h 2435051"/>
            <a:gd name="connsiteX17" fmla="*/ 207543 w 2656678"/>
            <a:gd name="connsiteY17" fmla="*/ 2125831 h 2435051"/>
            <a:gd name="connsiteX18" fmla="*/ 24278 w 2656678"/>
            <a:gd name="connsiteY18" fmla="*/ 2433827 h 2435051"/>
            <a:gd name="connsiteX19" fmla="*/ 9115 w 2656678"/>
            <a:gd name="connsiteY19" fmla="*/ 1762459 h 2435051"/>
            <a:gd name="connsiteX20" fmla="*/ 54682 w 2656678"/>
            <a:gd name="connsiteY20" fmla="*/ 969662 h 2435051"/>
            <a:gd name="connsiteX0" fmla="*/ 54682 w 2656678"/>
            <a:gd name="connsiteY0" fmla="*/ 969662 h 2435051"/>
            <a:gd name="connsiteX1" fmla="*/ 229479 w 2656678"/>
            <a:gd name="connsiteY1" fmla="*/ 83787 h 2435051"/>
            <a:gd name="connsiteX2" fmla="*/ 489407 w 2656678"/>
            <a:gd name="connsiteY2" fmla="*/ 56732 h 2435051"/>
            <a:gd name="connsiteX3" fmla="*/ 969312 w 2656678"/>
            <a:gd name="connsiteY3" fmla="*/ 259411 h 2435051"/>
            <a:gd name="connsiteX4" fmla="*/ 1449603 w 2656678"/>
            <a:gd name="connsiteY4" fmla="*/ 659573 h 2435051"/>
            <a:gd name="connsiteX5" fmla="*/ 1816055 w 2656678"/>
            <a:gd name="connsiteY5" fmla="*/ 854234 h 2435051"/>
            <a:gd name="connsiteX6" fmla="*/ 2211450 w 2656678"/>
            <a:gd name="connsiteY6" fmla="*/ 1112319 h 2435051"/>
            <a:gd name="connsiteX7" fmla="*/ 2630396 w 2656678"/>
            <a:gd name="connsiteY7" fmla="*/ 1457534 h 2435051"/>
            <a:gd name="connsiteX8" fmla="*/ 2569204 w 2656678"/>
            <a:gd name="connsiteY8" fmla="*/ 1705431 h 2435051"/>
            <a:gd name="connsiteX9" fmla="*/ 2211835 w 2656678"/>
            <a:gd name="connsiteY9" fmla="*/ 1680335 h 2435051"/>
            <a:gd name="connsiteX10" fmla="*/ 2005786 w 2656678"/>
            <a:gd name="connsiteY10" fmla="*/ 1495238 h 2435051"/>
            <a:gd name="connsiteX11" fmla="*/ 1769104 w 2656678"/>
            <a:gd name="connsiteY11" fmla="*/ 1344753 h 2435051"/>
            <a:gd name="connsiteX12" fmla="*/ 1510563 w 2656678"/>
            <a:gd name="connsiteY12" fmla="*/ 1145612 h 2435051"/>
            <a:gd name="connsiteX13" fmla="*/ 1114246 w 2656678"/>
            <a:gd name="connsiteY13" fmla="*/ 1167902 h 2435051"/>
            <a:gd name="connsiteX14" fmla="*/ 900424 w 2656678"/>
            <a:gd name="connsiteY14" fmla="*/ 1083206 h 2435051"/>
            <a:gd name="connsiteX15" fmla="*/ 611634 w 2656678"/>
            <a:gd name="connsiteY15" fmla="*/ 927434 h 2435051"/>
            <a:gd name="connsiteX16" fmla="*/ 383033 w 2656678"/>
            <a:gd name="connsiteY16" fmla="*/ 1403547 h 2435051"/>
            <a:gd name="connsiteX17" fmla="*/ 207543 w 2656678"/>
            <a:gd name="connsiteY17" fmla="*/ 2125831 h 2435051"/>
            <a:gd name="connsiteX18" fmla="*/ 24278 w 2656678"/>
            <a:gd name="connsiteY18" fmla="*/ 2433827 h 2435051"/>
            <a:gd name="connsiteX19" fmla="*/ 9115 w 2656678"/>
            <a:gd name="connsiteY19" fmla="*/ 1762459 h 2435051"/>
            <a:gd name="connsiteX20" fmla="*/ 54682 w 2656678"/>
            <a:gd name="connsiteY20" fmla="*/ 969662 h 2435051"/>
            <a:gd name="connsiteX0" fmla="*/ 54682 w 2675480"/>
            <a:gd name="connsiteY0" fmla="*/ 969662 h 2435051"/>
            <a:gd name="connsiteX1" fmla="*/ 229479 w 2675480"/>
            <a:gd name="connsiteY1" fmla="*/ 83787 h 2435051"/>
            <a:gd name="connsiteX2" fmla="*/ 489407 w 2675480"/>
            <a:gd name="connsiteY2" fmla="*/ 56732 h 2435051"/>
            <a:gd name="connsiteX3" fmla="*/ 969312 w 2675480"/>
            <a:gd name="connsiteY3" fmla="*/ 259411 h 2435051"/>
            <a:gd name="connsiteX4" fmla="*/ 1449603 w 2675480"/>
            <a:gd name="connsiteY4" fmla="*/ 659573 h 2435051"/>
            <a:gd name="connsiteX5" fmla="*/ 1816055 w 2675480"/>
            <a:gd name="connsiteY5" fmla="*/ 854234 h 2435051"/>
            <a:gd name="connsiteX6" fmla="*/ 2211450 w 2675480"/>
            <a:gd name="connsiteY6" fmla="*/ 1112319 h 2435051"/>
            <a:gd name="connsiteX7" fmla="*/ 2653025 w 2675480"/>
            <a:gd name="connsiteY7" fmla="*/ 1399017 h 2435051"/>
            <a:gd name="connsiteX8" fmla="*/ 2569204 w 2675480"/>
            <a:gd name="connsiteY8" fmla="*/ 1705431 h 2435051"/>
            <a:gd name="connsiteX9" fmla="*/ 2211835 w 2675480"/>
            <a:gd name="connsiteY9" fmla="*/ 1680335 h 2435051"/>
            <a:gd name="connsiteX10" fmla="*/ 2005786 w 2675480"/>
            <a:gd name="connsiteY10" fmla="*/ 1495238 h 2435051"/>
            <a:gd name="connsiteX11" fmla="*/ 1769104 w 2675480"/>
            <a:gd name="connsiteY11" fmla="*/ 1344753 h 2435051"/>
            <a:gd name="connsiteX12" fmla="*/ 1510563 w 2675480"/>
            <a:gd name="connsiteY12" fmla="*/ 1145612 h 2435051"/>
            <a:gd name="connsiteX13" fmla="*/ 1114246 w 2675480"/>
            <a:gd name="connsiteY13" fmla="*/ 1167902 h 2435051"/>
            <a:gd name="connsiteX14" fmla="*/ 900424 w 2675480"/>
            <a:gd name="connsiteY14" fmla="*/ 1083206 h 2435051"/>
            <a:gd name="connsiteX15" fmla="*/ 611634 w 2675480"/>
            <a:gd name="connsiteY15" fmla="*/ 927434 h 2435051"/>
            <a:gd name="connsiteX16" fmla="*/ 383033 w 2675480"/>
            <a:gd name="connsiteY16" fmla="*/ 1403547 h 2435051"/>
            <a:gd name="connsiteX17" fmla="*/ 207543 w 2675480"/>
            <a:gd name="connsiteY17" fmla="*/ 2125831 h 2435051"/>
            <a:gd name="connsiteX18" fmla="*/ 24278 w 2675480"/>
            <a:gd name="connsiteY18" fmla="*/ 2433827 h 2435051"/>
            <a:gd name="connsiteX19" fmla="*/ 9115 w 2675480"/>
            <a:gd name="connsiteY19" fmla="*/ 1762459 h 2435051"/>
            <a:gd name="connsiteX20" fmla="*/ 54682 w 2675480"/>
            <a:gd name="connsiteY20" fmla="*/ 969662 h 2435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675480" h="2435051">
              <a:moveTo>
                <a:pt x="54682" y="969662"/>
              </a:moveTo>
              <a:cubicBezTo>
                <a:pt x="91409" y="689883"/>
                <a:pt x="157025" y="235942"/>
                <a:pt x="229479" y="83787"/>
              </a:cubicBezTo>
              <a:cubicBezTo>
                <a:pt x="301933" y="-68368"/>
                <a:pt x="366102" y="27461"/>
                <a:pt x="489407" y="56732"/>
              </a:cubicBezTo>
              <a:cubicBezTo>
                <a:pt x="612712" y="86003"/>
                <a:pt x="811794" y="217291"/>
                <a:pt x="969312" y="259411"/>
              </a:cubicBezTo>
              <a:cubicBezTo>
                <a:pt x="1124380" y="285128"/>
                <a:pt x="1294535" y="633856"/>
                <a:pt x="1449603" y="659573"/>
              </a:cubicBezTo>
              <a:cubicBezTo>
                <a:pt x="1593241" y="694999"/>
                <a:pt x="1689081" y="778776"/>
                <a:pt x="1816055" y="854234"/>
              </a:cubicBezTo>
              <a:cubicBezTo>
                <a:pt x="1943030" y="929692"/>
                <a:pt x="2071955" y="1021522"/>
                <a:pt x="2211450" y="1112319"/>
              </a:cubicBezTo>
              <a:cubicBezTo>
                <a:pt x="2350945" y="1203116"/>
                <a:pt x="2593399" y="1300165"/>
                <a:pt x="2653025" y="1399017"/>
              </a:cubicBezTo>
              <a:cubicBezTo>
                <a:pt x="2712651" y="1497869"/>
                <a:pt x="2642735" y="1658545"/>
                <a:pt x="2569204" y="1705431"/>
              </a:cubicBezTo>
              <a:cubicBezTo>
                <a:pt x="2495673" y="1752317"/>
                <a:pt x="2305738" y="1715367"/>
                <a:pt x="2211835" y="1680335"/>
              </a:cubicBezTo>
              <a:cubicBezTo>
                <a:pt x="2117932" y="1645303"/>
                <a:pt x="2079575" y="1551168"/>
                <a:pt x="2005786" y="1495238"/>
              </a:cubicBezTo>
              <a:cubicBezTo>
                <a:pt x="1931997" y="1439308"/>
                <a:pt x="1851641" y="1403024"/>
                <a:pt x="1769104" y="1344753"/>
              </a:cubicBezTo>
              <a:cubicBezTo>
                <a:pt x="1686567" y="1286482"/>
                <a:pt x="1619706" y="1175087"/>
                <a:pt x="1510563" y="1145612"/>
              </a:cubicBezTo>
              <a:cubicBezTo>
                <a:pt x="1401420" y="1116137"/>
                <a:pt x="1215936" y="1178303"/>
                <a:pt x="1114246" y="1167902"/>
              </a:cubicBezTo>
              <a:cubicBezTo>
                <a:pt x="1012556" y="1157501"/>
                <a:pt x="984193" y="1123284"/>
                <a:pt x="900424" y="1083206"/>
              </a:cubicBezTo>
              <a:cubicBezTo>
                <a:pt x="816655" y="1043128"/>
                <a:pt x="697866" y="874044"/>
                <a:pt x="611634" y="927434"/>
              </a:cubicBezTo>
              <a:cubicBezTo>
                <a:pt x="525402" y="980824"/>
                <a:pt x="450381" y="1203814"/>
                <a:pt x="383033" y="1403547"/>
              </a:cubicBezTo>
              <a:cubicBezTo>
                <a:pt x="315685" y="1603280"/>
                <a:pt x="267335" y="1954118"/>
                <a:pt x="207543" y="2125831"/>
              </a:cubicBezTo>
              <a:cubicBezTo>
                <a:pt x="147751" y="2297544"/>
                <a:pt x="63648" y="2450337"/>
                <a:pt x="24278" y="2433827"/>
              </a:cubicBezTo>
              <a:cubicBezTo>
                <a:pt x="-15092" y="2417317"/>
                <a:pt x="4048" y="2006486"/>
                <a:pt x="9115" y="1762459"/>
              </a:cubicBezTo>
              <a:cubicBezTo>
                <a:pt x="14182" y="1518432"/>
                <a:pt x="17955" y="1249441"/>
                <a:pt x="54682" y="969662"/>
              </a:cubicBezTo>
              <a:close/>
            </a:path>
          </a:pathLst>
        </a:custGeom>
        <a:solidFill xmlns:a="http://schemas.openxmlformats.org/drawingml/2006/main">
          <a:srgbClr val="FFFF00">
            <a:alpha val="18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0.8369</cdr:x>
      <cdr:y>0.90363</cdr:y>
    </cdr:from>
    <cdr:to>
      <cdr:x>0.91837</cdr:x>
      <cdr:y>0.9854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B505B56-B79C-4863-BE1D-CC5FD9CA7917}"/>
            </a:ext>
          </a:extLst>
        </cdr:cNvPr>
        <cdr:cNvSpPr txBox="1"/>
      </cdr:nvSpPr>
      <cdr:spPr>
        <a:xfrm xmlns:a="http://schemas.openxmlformats.org/drawingml/2006/main">
          <a:off x="3749782" y="3773322"/>
          <a:ext cx="365017" cy="341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/>
            <a:t>超</a:t>
          </a:r>
        </a:p>
      </cdr:txBody>
    </cdr:sp>
  </cdr:relSizeAnchor>
  <cdr:relSizeAnchor xmlns:cdr="http://schemas.openxmlformats.org/drawingml/2006/chartDrawing">
    <cdr:from>
      <cdr:x>0.65891</cdr:x>
      <cdr:y>0.42988</cdr:y>
    </cdr:from>
    <cdr:to>
      <cdr:x>0.85541</cdr:x>
      <cdr:y>0.48815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13E264E2-23C4-46D2-9E58-BB2C919ACC67}"/>
            </a:ext>
          </a:extLst>
        </cdr:cNvPr>
        <cdr:cNvSpPr txBox="1"/>
      </cdr:nvSpPr>
      <cdr:spPr>
        <a:xfrm xmlns:a="http://schemas.openxmlformats.org/drawingml/2006/main" rot="19559578">
          <a:off x="2982409" y="1821287"/>
          <a:ext cx="889414" cy="246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 b="1">
              <a:solidFill>
                <a:srgbClr val="FF99FF"/>
              </a:solidFill>
            </a:rPr>
            <a:t>真の致死率</a:t>
          </a:r>
        </a:p>
      </cdr:txBody>
    </cdr:sp>
  </cdr:relSizeAnchor>
  <cdr:relSizeAnchor xmlns:cdr="http://schemas.openxmlformats.org/drawingml/2006/chartDrawing">
    <cdr:from>
      <cdr:x>0.4243</cdr:x>
      <cdr:y>0.26617</cdr:y>
    </cdr:from>
    <cdr:to>
      <cdr:x>0.8317</cdr:x>
      <cdr:y>0.32445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A324C19-006A-4F0D-9E35-A651F652021E}"/>
            </a:ext>
          </a:extLst>
        </cdr:cNvPr>
        <cdr:cNvSpPr txBox="1"/>
      </cdr:nvSpPr>
      <cdr:spPr>
        <a:xfrm xmlns:a="http://schemas.openxmlformats.org/drawingml/2006/main">
          <a:off x="1920496" y="1123612"/>
          <a:ext cx="1844007" cy="246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solidFill>
                <a:srgbClr val="FF9900"/>
              </a:solidFill>
            </a:rPr>
            <a:t>真の感染者数（含む回復者）</a:t>
          </a:r>
          <a:endParaRPr lang="en-US" altLang="ja-JP" sz="1100" b="1">
            <a:solidFill>
              <a:srgbClr val="FF9900"/>
            </a:solidFill>
          </a:endParaRPr>
        </a:p>
      </cdr:txBody>
    </cdr:sp>
  </cdr:relSizeAnchor>
  <cdr:relSizeAnchor xmlns:cdr="http://schemas.openxmlformats.org/drawingml/2006/chartDrawing">
    <cdr:from>
      <cdr:x>0.23639</cdr:x>
      <cdr:y>0.18434</cdr:y>
    </cdr:from>
    <cdr:to>
      <cdr:x>0.84524</cdr:x>
      <cdr:y>0.18434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E95F65D4-5AC7-406E-9FA5-B2DE35D2BB3B}"/>
            </a:ext>
          </a:extLst>
        </cdr:cNvPr>
        <cdr:cNvCxnSpPr/>
      </cdr:nvCxnSpPr>
      <cdr:spPr>
        <a:xfrm xmlns:a="http://schemas.openxmlformats.org/drawingml/2006/main">
          <a:off x="1059180" y="769757"/>
          <a:ext cx="272796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F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0.23033</cdr:x>
      <cdr:y>0.17996</cdr:y>
    </cdr:from>
    <cdr:to>
      <cdr:x>0.61905</cdr:x>
      <cdr:y>0.23358</cdr:y>
    </cdr:to>
    <cdr:sp macro="" textlink="">
      <cdr:nvSpPr>
        <cdr:cNvPr id="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4DEFB2-4A8A-4D2F-BF97-671BE531254E}"/>
            </a:ext>
          </a:extLst>
        </cdr:cNvPr>
        <cdr:cNvSpPr txBox="1"/>
      </cdr:nvSpPr>
      <cdr:spPr>
        <a:xfrm xmlns:a="http://schemas.openxmlformats.org/drawingml/2006/main">
          <a:off x="1032020" y="751467"/>
          <a:ext cx="1741660" cy="223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>
              <a:solidFill>
                <a:srgbClr val="00B0F0"/>
              </a:solidFill>
            </a:rPr>
            <a:t>集団免疫の限界線（～</a:t>
          </a:r>
          <a:r>
            <a:rPr lang="en-US" altLang="ja-JP" sz="1000" b="1">
              <a:solidFill>
                <a:srgbClr val="00B0F0"/>
              </a:solidFill>
            </a:rPr>
            <a:t>25%</a:t>
          </a:r>
          <a:r>
            <a:rPr lang="ja-JP" altLang="en-US" sz="1000" b="1">
              <a:solidFill>
                <a:srgbClr val="00B0F0"/>
              </a:solidFill>
            </a:rPr>
            <a:t>）</a:t>
          </a:r>
        </a:p>
      </cdr:txBody>
    </cdr:sp>
  </cdr:relSizeAnchor>
  <cdr:relSizeAnchor xmlns:cdr="http://schemas.openxmlformats.org/drawingml/2006/chartDrawing">
    <cdr:from>
      <cdr:x>0.379</cdr:x>
      <cdr:y>0.73684</cdr:y>
    </cdr:from>
    <cdr:to>
      <cdr:x>0.58083</cdr:x>
      <cdr:y>0.79379</cdr:y>
    </cdr:to>
    <cdr:sp macro="" textlink="">
      <cdr:nvSpPr>
        <cdr:cNvPr id="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4FDD4F2-13F5-4350-A0C6-30CF2FF5C51F}"/>
            </a:ext>
          </a:extLst>
        </cdr:cNvPr>
        <cdr:cNvSpPr txBox="1"/>
      </cdr:nvSpPr>
      <cdr:spPr>
        <a:xfrm xmlns:a="http://schemas.openxmlformats.org/drawingml/2006/main" rot="19949778">
          <a:off x="1715480" y="3076879"/>
          <a:ext cx="913539" cy="237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solidFill>
                <a:schemeClr val="bg1">
                  <a:lumMod val="50000"/>
                </a:schemeClr>
              </a:solidFill>
            </a:rPr>
            <a:t>総・真の死者数</a:t>
          </a:r>
        </a:p>
      </cdr:txBody>
    </cdr:sp>
  </cdr:relSizeAnchor>
  <cdr:relSizeAnchor xmlns:cdr="http://schemas.openxmlformats.org/drawingml/2006/chartDrawing">
    <cdr:from>
      <cdr:x>0.33243</cdr:x>
      <cdr:y>0.37214</cdr:y>
    </cdr:from>
    <cdr:to>
      <cdr:x>0.55291</cdr:x>
      <cdr:y>0.44522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BBD880-2EDE-4F2B-91E6-C1EC9FB66090}"/>
            </a:ext>
          </a:extLst>
        </cdr:cNvPr>
        <cdr:cNvSpPr txBox="1"/>
      </cdr:nvSpPr>
      <cdr:spPr>
        <a:xfrm xmlns:a="http://schemas.openxmlformats.org/drawingml/2006/main">
          <a:off x="1489452" y="1553979"/>
          <a:ext cx="987874" cy="305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1">
              <a:solidFill>
                <a:srgbClr val="FF9933"/>
              </a:solidFill>
            </a:rPr>
            <a:t>総・公表感染者数</a:t>
          </a:r>
        </a:p>
      </cdr:txBody>
    </cdr:sp>
  </cdr:relSizeAnchor>
  <cdr:relSizeAnchor xmlns:cdr="http://schemas.openxmlformats.org/drawingml/2006/chartDrawing">
    <cdr:from>
      <cdr:x>0.2185</cdr:x>
      <cdr:y>0.07354</cdr:y>
    </cdr:from>
    <cdr:to>
      <cdr:x>0.46882</cdr:x>
      <cdr:y>0.11959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98BDC09-75A4-4C38-A9A7-3F937D3BDA97}"/>
            </a:ext>
          </a:extLst>
        </cdr:cNvPr>
        <cdr:cNvSpPr txBox="1"/>
      </cdr:nvSpPr>
      <cdr:spPr>
        <a:xfrm xmlns:a="http://schemas.openxmlformats.org/drawingml/2006/main">
          <a:off x="978981" y="307065"/>
          <a:ext cx="1121574" cy="192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 b="1">
              <a:solidFill>
                <a:srgbClr val="00B050"/>
              </a:solidFill>
            </a:rPr>
            <a:t>日本の人口構成</a:t>
          </a:r>
        </a:p>
      </cdr:txBody>
    </cdr:sp>
  </cdr:relSizeAnchor>
  <cdr:relSizeAnchor xmlns:cdr="http://schemas.openxmlformats.org/drawingml/2006/chartDrawing">
    <cdr:from>
      <cdr:x>0.23299</cdr:x>
      <cdr:y>0.4708</cdr:y>
    </cdr:from>
    <cdr:to>
      <cdr:x>0.82993</cdr:x>
      <cdr:y>0.79201</cdr:y>
    </cdr:to>
    <cdr:cxnSp macro="">
      <cdr:nvCxnSpPr>
        <cdr:cNvPr id="24" name="直線コネクタ 23">
          <a:extLst xmlns:a="http://schemas.openxmlformats.org/drawingml/2006/main">
            <a:ext uri="{FF2B5EF4-FFF2-40B4-BE49-F238E27FC236}">
              <a16:creationId xmlns:a16="http://schemas.microsoft.com/office/drawing/2014/main" id="{27F30CCF-BB51-4D9C-983D-A0A6F7262FA3}"/>
            </a:ext>
          </a:extLst>
        </cdr:cNvPr>
        <cdr:cNvCxnSpPr/>
      </cdr:nvCxnSpPr>
      <cdr:spPr>
        <a:xfrm xmlns:a="http://schemas.openxmlformats.org/drawingml/2006/main" flipH="1">
          <a:off x="1043940" y="1965960"/>
          <a:ext cx="2674620" cy="134127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00F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0.53656</cdr:x>
      <cdr:y>0.54925</cdr:y>
    </cdr:from>
    <cdr:to>
      <cdr:x>0.80606</cdr:x>
      <cdr:y>0.59632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2C146D-70C8-4FF4-B81A-264E5052DC66}"/>
            </a:ext>
          </a:extLst>
        </cdr:cNvPr>
        <cdr:cNvSpPr txBox="1"/>
      </cdr:nvSpPr>
      <cdr:spPr>
        <a:xfrm xmlns:a="http://schemas.openxmlformats.org/drawingml/2006/main" rot="20043271">
          <a:off x="2428603" y="2327030"/>
          <a:ext cx="1219832" cy="199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 b="0">
              <a:solidFill>
                <a:schemeClr val="accent5"/>
              </a:solidFill>
            </a:rPr>
            <a:t>インフルエンザの致死率</a:t>
          </a:r>
        </a:p>
      </cdr:txBody>
    </cdr:sp>
  </cdr:relSizeAnchor>
  <cdr:relSizeAnchor xmlns:cdr="http://schemas.openxmlformats.org/drawingml/2006/chartDrawing">
    <cdr:from>
      <cdr:x>0.48494</cdr:x>
      <cdr:y>0.45653</cdr:y>
    </cdr:from>
    <cdr:to>
      <cdr:x>0.6941</cdr:x>
      <cdr:y>0.52619</cdr:y>
    </cdr:to>
    <cdr:sp macro="" textlink="">
      <cdr:nvSpPr>
        <cdr:cNvPr id="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F6740E-ED59-4F00-91D4-4C9B06362517}"/>
            </a:ext>
          </a:extLst>
        </cdr:cNvPr>
        <cdr:cNvSpPr txBox="1"/>
      </cdr:nvSpPr>
      <cdr:spPr>
        <a:xfrm xmlns:a="http://schemas.openxmlformats.org/drawingml/2006/main" rot="19282186">
          <a:off x="2172796" y="1906369"/>
          <a:ext cx="937154" cy="290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1">
              <a:solidFill>
                <a:srgbClr val="FF66FF"/>
              </a:solidFill>
            </a:rPr>
            <a:t>総・公表致死率</a:t>
          </a:r>
        </a:p>
      </cdr:txBody>
    </cdr:sp>
  </cdr:relSizeAnchor>
  <cdr:relSizeAnchor xmlns:cdr="http://schemas.openxmlformats.org/drawingml/2006/chartDrawing">
    <cdr:from>
      <cdr:x>0.23129</cdr:x>
      <cdr:y>0.35402</cdr:y>
    </cdr:from>
    <cdr:to>
      <cdr:x>0.38095</cdr:x>
      <cdr:y>0.46898</cdr:y>
    </cdr:to>
    <cdr:cxnSp macro="">
      <cdr:nvCxnSpPr>
        <cdr:cNvPr id="10" name="直線矢印コネクタ 9">
          <a:extLst xmlns:a="http://schemas.openxmlformats.org/drawingml/2006/main">
            <a:ext uri="{FF2B5EF4-FFF2-40B4-BE49-F238E27FC236}">
              <a16:creationId xmlns:a16="http://schemas.microsoft.com/office/drawing/2014/main" id="{ABEC71F0-8182-4F37-AAD2-A67F02A0F8C4}"/>
            </a:ext>
          </a:extLst>
        </cdr:cNvPr>
        <cdr:cNvCxnSpPr/>
      </cdr:nvCxnSpPr>
      <cdr:spPr>
        <a:xfrm xmlns:a="http://schemas.openxmlformats.org/drawingml/2006/main" flipH="1">
          <a:off x="1036312" y="1478295"/>
          <a:ext cx="670560" cy="48004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9933"/>
          </a:solidFill>
          <a:prstDash val="sysDot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0.85497</cdr:x>
      <cdr:y>0.6472</cdr:y>
    </cdr:from>
    <cdr:to>
      <cdr:x>0.94738</cdr:x>
      <cdr:y>0.89963</cdr:y>
    </cdr:to>
    <cdr:sp macro="" textlink="">
      <cdr:nvSpPr>
        <cdr:cNvPr id="14" name="正方形/長方形 13">
          <a:extLst xmlns:a="http://schemas.openxmlformats.org/drawingml/2006/main">
            <a:ext uri="{FF2B5EF4-FFF2-40B4-BE49-F238E27FC236}">
              <a16:creationId xmlns:a16="http://schemas.microsoft.com/office/drawing/2014/main" id="{F4A165F4-BF58-41D0-95D1-0F1185336C0B}"/>
            </a:ext>
          </a:extLst>
        </cdr:cNvPr>
        <cdr:cNvSpPr/>
      </cdr:nvSpPr>
      <cdr:spPr>
        <a:xfrm xmlns:a="http://schemas.openxmlformats.org/drawingml/2006/main">
          <a:off x="3869829" y="2712415"/>
          <a:ext cx="418274" cy="10579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0.86225</cdr:x>
      <cdr:y>0.10523</cdr:y>
    </cdr:from>
    <cdr:to>
      <cdr:x>0.9966</cdr:x>
      <cdr:y>0.15997</cdr:y>
    </cdr:to>
    <cdr:sp macro="" textlink="">
      <cdr:nvSpPr>
        <cdr:cNvPr id="15" name="正方形/長方形 14">
          <a:extLst xmlns:a="http://schemas.openxmlformats.org/drawingml/2006/main">
            <a:ext uri="{FF2B5EF4-FFF2-40B4-BE49-F238E27FC236}">
              <a16:creationId xmlns:a16="http://schemas.microsoft.com/office/drawing/2014/main" id="{4FF86287-0D50-40DD-B8EB-A0269577A2C3}"/>
            </a:ext>
          </a:extLst>
        </cdr:cNvPr>
        <cdr:cNvSpPr/>
      </cdr:nvSpPr>
      <cdr:spPr>
        <a:xfrm xmlns:a="http://schemas.openxmlformats.org/drawingml/2006/main">
          <a:off x="3863357" y="439434"/>
          <a:ext cx="601963" cy="2285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0.20856</cdr:x>
      <cdr:y>0.30783</cdr:y>
    </cdr:from>
    <cdr:to>
      <cdr:x>0.40754</cdr:x>
      <cdr:y>0.39603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A9D1E3B-7821-41D7-B1E4-1F58369B12F5}"/>
            </a:ext>
          </a:extLst>
        </cdr:cNvPr>
        <cdr:cNvSpPr txBox="1"/>
      </cdr:nvSpPr>
      <cdr:spPr>
        <a:xfrm xmlns:a="http://schemas.openxmlformats.org/drawingml/2006/main">
          <a:off x="943987" y="1290119"/>
          <a:ext cx="900640" cy="369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solidFill>
                <a:srgbClr val="CCCC00"/>
              </a:solidFill>
              <a:latin typeface="EPSON ゴシック W6" panose="02000609000000000000" pitchFamily="1" charset="-128"/>
              <a:ea typeface="EPSON ゴシック W6" panose="02000609000000000000" pitchFamily="1" charset="-128"/>
            </a:rPr>
            <a:t>サイレント</a:t>
          </a:r>
          <a:endParaRPr lang="en-US" altLang="ja-JP" sz="1000" b="1">
            <a:solidFill>
              <a:srgbClr val="CCCC00"/>
            </a:solidFill>
            <a:latin typeface="EPSON ゴシック W6" panose="02000609000000000000" pitchFamily="1" charset="-128"/>
            <a:ea typeface="EPSON ゴシック W6" panose="02000609000000000000" pitchFamily="1" charset="-128"/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rgbClr val="CCCC00"/>
              </a:solidFill>
              <a:latin typeface="EPSON ゴシック W6" panose="02000609000000000000" pitchFamily="1" charset="-128"/>
              <a:ea typeface="EPSON ゴシック W6" panose="02000609000000000000" pitchFamily="1" charset="-128"/>
            </a:rPr>
            <a:t>数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0.24053</cdr:x>
      <cdr:y>0.34211</cdr:y>
    </cdr:from>
    <cdr:to>
      <cdr:x>0.24053</cdr:x>
      <cdr:y>0.75439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604F9307-EEAC-434A-AF8B-B4D94F3608DE}"/>
            </a:ext>
          </a:extLst>
        </cdr:cNvPr>
        <cdr:cNvCxnSpPr/>
      </cdr:nvCxnSpPr>
      <cdr:spPr>
        <a:xfrm xmlns:a="http://schemas.openxmlformats.org/drawingml/2006/main">
          <a:off x="1234440" y="1485900"/>
          <a:ext cx="0" cy="1790700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00B0F0"/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0.15392</cdr:x>
      <cdr:y>0.19591</cdr:y>
    </cdr:from>
    <cdr:to>
      <cdr:x>0.15392</cdr:x>
      <cdr:y>0.80702</cdr:y>
    </cdr:to>
    <cdr:cxnSp macro="">
      <cdr:nvCxnSpPr>
        <cdr:cNvPr id="4" name="直線矢印コネクタ 3">
          <a:extLst xmlns:a="http://schemas.openxmlformats.org/drawingml/2006/main">
            <a:ext uri="{FF2B5EF4-FFF2-40B4-BE49-F238E27FC236}">
              <a16:creationId xmlns:a16="http://schemas.microsoft.com/office/drawing/2014/main" id="{B82B60B7-46AD-47CD-BE07-43BF3970D41A}"/>
            </a:ext>
          </a:extLst>
        </cdr:cNvPr>
        <cdr:cNvCxnSpPr/>
      </cdr:nvCxnSpPr>
      <cdr:spPr>
        <a:xfrm xmlns:a="http://schemas.openxmlformats.org/drawingml/2006/main">
          <a:off x="789940" y="850900"/>
          <a:ext cx="0" cy="2654300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rgbClr val="00B0F0"/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0.68773</cdr:x>
      <cdr:y>0.28062</cdr:y>
    </cdr:from>
    <cdr:to>
      <cdr:x>0.784</cdr:x>
      <cdr:y>0.28062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EC83EE6C-C572-4D14-A068-B32ECC17919A}"/>
            </a:ext>
          </a:extLst>
        </cdr:cNvPr>
        <cdr:cNvCxnSpPr/>
      </cdr:nvCxnSpPr>
      <cdr:spPr>
        <a:xfrm xmlns:a="http://schemas.openxmlformats.org/drawingml/2006/main">
          <a:off x="4354830" y="1950721"/>
          <a:ext cx="609600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FF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0.86071</cdr:x>
      <cdr:y>0.90545</cdr:y>
    </cdr:from>
    <cdr:to>
      <cdr:x>0.93532</cdr:x>
      <cdr:y>0.94519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B505B56-B79C-4863-BE1D-CC5FD9CA7917}"/>
            </a:ext>
          </a:extLst>
        </cdr:cNvPr>
        <cdr:cNvSpPr txBox="1"/>
      </cdr:nvSpPr>
      <cdr:spPr>
        <a:xfrm xmlns:a="http://schemas.openxmlformats.org/drawingml/2006/main">
          <a:off x="5556782" y="6294100"/>
          <a:ext cx="481686" cy="276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400"/>
            <a:t>超</a:t>
          </a:r>
        </a:p>
      </cdr:txBody>
    </cdr:sp>
  </cdr:relSizeAnchor>
  <cdr:relSizeAnchor xmlns:cdr="http://schemas.openxmlformats.org/drawingml/2006/chartDrawing">
    <cdr:from>
      <cdr:x>0.17928</cdr:x>
      <cdr:y>0.24774</cdr:y>
    </cdr:from>
    <cdr:to>
      <cdr:x>0.85467</cdr:x>
      <cdr:y>0.3231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420404C9-F169-48F9-B360-FED5AF329A22}"/>
            </a:ext>
          </a:extLst>
        </cdr:cNvPr>
        <cdr:cNvCxnSpPr/>
      </cdr:nvCxnSpPr>
      <cdr:spPr>
        <a:xfrm xmlns:a="http://schemas.openxmlformats.org/drawingml/2006/main">
          <a:off x="1157410" y="1722126"/>
          <a:ext cx="4360348" cy="523854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9933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0.17331</cdr:x>
      <cdr:y>0.25186</cdr:y>
    </cdr:from>
    <cdr:to>
      <cdr:x>0.85171</cdr:x>
      <cdr:y>0.7013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EA8200D0-3341-47EA-8164-78B9B645B06A}"/>
            </a:ext>
          </a:extLst>
        </cdr:cNvPr>
        <cdr:cNvCxnSpPr/>
      </cdr:nvCxnSpPr>
      <cdr:spPr>
        <a:xfrm xmlns:a="http://schemas.openxmlformats.org/drawingml/2006/main" flipH="1">
          <a:off x="1118927" y="1756028"/>
          <a:ext cx="4379781" cy="313363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F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0.44103</cdr:x>
      <cdr:y>0.47931</cdr:y>
    </cdr:from>
    <cdr:to>
      <cdr:x>0.58544</cdr:x>
      <cdr:y>0.52179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13E264E2-23C4-46D2-9E58-BB2C919ACC67}"/>
            </a:ext>
          </a:extLst>
        </cdr:cNvPr>
        <cdr:cNvSpPr txBox="1"/>
      </cdr:nvSpPr>
      <cdr:spPr>
        <a:xfrm xmlns:a="http://schemas.openxmlformats.org/drawingml/2006/main" rot="19345796">
          <a:off x="2792730" y="3331846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400" b="1">
              <a:solidFill>
                <a:srgbClr val="FF00FF"/>
              </a:solidFill>
            </a:rPr>
            <a:t>真の致死率</a:t>
          </a:r>
        </a:p>
      </cdr:txBody>
    </cdr:sp>
  </cdr:relSizeAnchor>
  <cdr:relSizeAnchor xmlns:cdr="http://schemas.openxmlformats.org/drawingml/2006/chartDrawing">
    <cdr:from>
      <cdr:x>0.35434</cdr:x>
      <cdr:y>0.23152</cdr:y>
    </cdr:from>
    <cdr:to>
      <cdr:x>0.55683</cdr:x>
      <cdr:y>0.28188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A324C19-006A-4F0D-9E35-A651F652021E}"/>
            </a:ext>
          </a:extLst>
        </cdr:cNvPr>
        <cdr:cNvSpPr txBox="1"/>
      </cdr:nvSpPr>
      <cdr:spPr>
        <a:xfrm xmlns:a="http://schemas.openxmlformats.org/drawingml/2006/main" rot="443232">
          <a:off x="2287643" y="1609391"/>
          <a:ext cx="1307284" cy="350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800" b="1">
              <a:solidFill>
                <a:srgbClr val="FF9933"/>
              </a:solidFill>
            </a:rPr>
            <a:t>真の感染者数？</a:t>
          </a:r>
        </a:p>
      </cdr:txBody>
    </cdr:sp>
  </cdr:relSizeAnchor>
  <cdr:relSizeAnchor xmlns:cdr="http://schemas.openxmlformats.org/drawingml/2006/chartDrawing">
    <cdr:from>
      <cdr:x>0.18304</cdr:x>
      <cdr:y>0.27423</cdr:y>
    </cdr:from>
    <cdr:to>
      <cdr:x>0.8405</cdr:x>
      <cdr:y>0.4178</cdr:y>
    </cdr:to>
    <cdr:sp macro="" textlink="">
      <cdr:nvSpPr>
        <cdr:cNvPr id="14" name="フリーフォーム: 図形 13">
          <a:extLst xmlns:a="http://schemas.openxmlformats.org/drawingml/2006/main">
            <a:ext uri="{FF2B5EF4-FFF2-40B4-BE49-F238E27FC236}">
              <a16:creationId xmlns:a16="http://schemas.microsoft.com/office/drawing/2014/main" id="{5D8A6F7E-2D01-497C-A94E-415D9AC26530}"/>
            </a:ext>
          </a:extLst>
        </cdr:cNvPr>
        <cdr:cNvSpPr/>
      </cdr:nvSpPr>
      <cdr:spPr>
        <a:xfrm xmlns:a="http://schemas.openxmlformats.org/drawingml/2006/main">
          <a:off x="1181714" y="1906267"/>
          <a:ext cx="4244592" cy="998005"/>
        </a:xfrm>
        <a:custGeom xmlns:a="http://schemas.openxmlformats.org/drawingml/2006/main">
          <a:avLst/>
          <a:gdLst>
            <a:gd name="connsiteX0" fmla="*/ 419883 w 4257073"/>
            <a:gd name="connsiteY0" fmla="*/ 11564 h 1007291"/>
            <a:gd name="connsiteX1" fmla="*/ 4153683 w 4257073"/>
            <a:gd name="connsiteY1" fmla="*/ 478289 h 1007291"/>
            <a:gd name="connsiteX2" fmla="*/ 3029733 w 4257073"/>
            <a:gd name="connsiteY2" fmla="*/ 744989 h 1007291"/>
            <a:gd name="connsiteX3" fmla="*/ 1077108 w 4257073"/>
            <a:gd name="connsiteY3" fmla="*/ 421139 h 1007291"/>
            <a:gd name="connsiteX4" fmla="*/ 162708 w 4257073"/>
            <a:gd name="connsiteY4" fmla="*/ 1002164 h 1007291"/>
            <a:gd name="connsiteX5" fmla="*/ 419883 w 4257073"/>
            <a:gd name="connsiteY5" fmla="*/ 11564 h 1007291"/>
            <a:gd name="connsiteX0" fmla="*/ 459334 w 4296524"/>
            <a:gd name="connsiteY0" fmla="*/ 14921 h 1095776"/>
            <a:gd name="connsiteX1" fmla="*/ 4193134 w 4296524"/>
            <a:gd name="connsiteY1" fmla="*/ 481646 h 1095776"/>
            <a:gd name="connsiteX2" fmla="*/ 3069184 w 4296524"/>
            <a:gd name="connsiteY2" fmla="*/ 748346 h 1095776"/>
            <a:gd name="connsiteX3" fmla="*/ 1116559 w 4296524"/>
            <a:gd name="connsiteY3" fmla="*/ 424496 h 1095776"/>
            <a:gd name="connsiteX4" fmla="*/ 133314 w 4296524"/>
            <a:gd name="connsiteY4" fmla="*/ 1091246 h 1095776"/>
            <a:gd name="connsiteX5" fmla="*/ 459334 w 4296524"/>
            <a:gd name="connsiteY5" fmla="*/ 14921 h 1095776"/>
            <a:gd name="connsiteX0" fmla="*/ 449063 w 4287963"/>
            <a:gd name="connsiteY0" fmla="*/ 14921 h 1097429"/>
            <a:gd name="connsiteX1" fmla="*/ 4182863 w 4287963"/>
            <a:gd name="connsiteY1" fmla="*/ 481646 h 1097429"/>
            <a:gd name="connsiteX2" fmla="*/ 3058913 w 4287963"/>
            <a:gd name="connsiteY2" fmla="*/ 748346 h 1097429"/>
            <a:gd name="connsiteX3" fmla="*/ 958765 w 4287963"/>
            <a:gd name="connsiteY3" fmla="*/ 472121 h 1097429"/>
            <a:gd name="connsiteX4" fmla="*/ 123043 w 4287963"/>
            <a:gd name="connsiteY4" fmla="*/ 1091246 h 1097429"/>
            <a:gd name="connsiteX5" fmla="*/ 449063 w 4287963"/>
            <a:gd name="connsiteY5" fmla="*/ 14921 h 1097429"/>
            <a:gd name="connsiteX0" fmla="*/ 449063 w 4407180"/>
            <a:gd name="connsiteY0" fmla="*/ 15278 h 1097786"/>
            <a:gd name="connsiteX1" fmla="*/ 4182863 w 4407180"/>
            <a:gd name="connsiteY1" fmla="*/ 482003 h 1097786"/>
            <a:gd name="connsiteX2" fmla="*/ 3658840 w 4407180"/>
            <a:gd name="connsiteY2" fmla="*/ 824903 h 1097786"/>
            <a:gd name="connsiteX3" fmla="*/ 958765 w 4407180"/>
            <a:gd name="connsiteY3" fmla="*/ 472478 h 1097786"/>
            <a:gd name="connsiteX4" fmla="*/ 123043 w 4407180"/>
            <a:gd name="connsiteY4" fmla="*/ 1091603 h 1097786"/>
            <a:gd name="connsiteX5" fmla="*/ 449063 w 4407180"/>
            <a:gd name="connsiteY5" fmla="*/ 15278 h 1097786"/>
            <a:gd name="connsiteX0" fmla="*/ 432366 w 4169696"/>
            <a:gd name="connsiteY0" fmla="*/ 19844 h 1102352"/>
            <a:gd name="connsiteX1" fmla="*/ 3880955 w 4169696"/>
            <a:gd name="connsiteY1" fmla="*/ 429419 h 1102352"/>
            <a:gd name="connsiteX2" fmla="*/ 3642143 w 4169696"/>
            <a:gd name="connsiteY2" fmla="*/ 829469 h 1102352"/>
            <a:gd name="connsiteX3" fmla="*/ 942068 w 4169696"/>
            <a:gd name="connsiteY3" fmla="*/ 477044 h 1102352"/>
            <a:gd name="connsiteX4" fmla="*/ 106346 w 4169696"/>
            <a:gd name="connsiteY4" fmla="*/ 1096169 h 1102352"/>
            <a:gd name="connsiteX5" fmla="*/ 432366 w 4169696"/>
            <a:gd name="connsiteY5" fmla="*/ 19844 h 1102352"/>
            <a:gd name="connsiteX0" fmla="*/ 439179 w 4264400"/>
            <a:gd name="connsiteY0" fmla="*/ 19011 h 1101519"/>
            <a:gd name="connsiteX1" fmla="*/ 4005787 w 4264400"/>
            <a:gd name="connsiteY1" fmla="*/ 438111 h 1101519"/>
            <a:gd name="connsiteX2" fmla="*/ 3648956 w 4264400"/>
            <a:gd name="connsiteY2" fmla="*/ 828636 h 1101519"/>
            <a:gd name="connsiteX3" fmla="*/ 948881 w 4264400"/>
            <a:gd name="connsiteY3" fmla="*/ 476211 h 1101519"/>
            <a:gd name="connsiteX4" fmla="*/ 113159 w 4264400"/>
            <a:gd name="connsiteY4" fmla="*/ 1095336 h 1101519"/>
            <a:gd name="connsiteX5" fmla="*/ 439179 w 4264400"/>
            <a:gd name="connsiteY5" fmla="*/ 19011 h 1101519"/>
            <a:gd name="connsiteX0" fmla="*/ 439179 w 4257706"/>
            <a:gd name="connsiteY0" fmla="*/ 18833 h 1101341"/>
            <a:gd name="connsiteX1" fmla="*/ 4005787 w 4257706"/>
            <a:gd name="connsiteY1" fmla="*/ 437933 h 1101341"/>
            <a:gd name="connsiteX2" fmla="*/ 3629287 w 4257706"/>
            <a:gd name="connsiteY2" fmla="*/ 799883 h 1101341"/>
            <a:gd name="connsiteX3" fmla="*/ 948881 w 4257706"/>
            <a:gd name="connsiteY3" fmla="*/ 476033 h 1101341"/>
            <a:gd name="connsiteX4" fmla="*/ 113159 w 4257706"/>
            <a:gd name="connsiteY4" fmla="*/ 1095158 h 1101341"/>
            <a:gd name="connsiteX5" fmla="*/ 439179 w 4257706"/>
            <a:gd name="connsiteY5" fmla="*/ 18833 h 1101341"/>
            <a:gd name="connsiteX0" fmla="*/ 437880 w 4257143"/>
            <a:gd name="connsiteY0" fmla="*/ 18833 h 1099890"/>
            <a:gd name="connsiteX1" fmla="*/ 4004488 w 4257143"/>
            <a:gd name="connsiteY1" fmla="*/ 437933 h 1099890"/>
            <a:gd name="connsiteX2" fmla="*/ 3627988 w 4257143"/>
            <a:gd name="connsiteY2" fmla="*/ 799883 h 1099890"/>
            <a:gd name="connsiteX3" fmla="*/ 927913 w 4257143"/>
            <a:gd name="connsiteY3" fmla="*/ 428408 h 1099890"/>
            <a:gd name="connsiteX4" fmla="*/ 111860 w 4257143"/>
            <a:gd name="connsiteY4" fmla="*/ 1095158 h 1099890"/>
            <a:gd name="connsiteX5" fmla="*/ 437880 w 4257143"/>
            <a:gd name="connsiteY5" fmla="*/ 18833 h 1099890"/>
            <a:gd name="connsiteX0" fmla="*/ 437880 w 4257143"/>
            <a:gd name="connsiteY0" fmla="*/ 18833 h 1102184"/>
            <a:gd name="connsiteX1" fmla="*/ 4004488 w 4257143"/>
            <a:gd name="connsiteY1" fmla="*/ 437933 h 1102184"/>
            <a:gd name="connsiteX2" fmla="*/ 3627988 w 4257143"/>
            <a:gd name="connsiteY2" fmla="*/ 799883 h 1102184"/>
            <a:gd name="connsiteX3" fmla="*/ 927913 w 4257143"/>
            <a:gd name="connsiteY3" fmla="*/ 428408 h 1102184"/>
            <a:gd name="connsiteX4" fmla="*/ 111860 w 4257143"/>
            <a:gd name="connsiteY4" fmla="*/ 1095158 h 1102184"/>
            <a:gd name="connsiteX5" fmla="*/ 437880 w 4257143"/>
            <a:gd name="connsiteY5" fmla="*/ 18833 h 1102184"/>
            <a:gd name="connsiteX0" fmla="*/ 437880 w 4257143"/>
            <a:gd name="connsiteY0" fmla="*/ 18833 h 1104020"/>
            <a:gd name="connsiteX1" fmla="*/ 4004488 w 4257143"/>
            <a:gd name="connsiteY1" fmla="*/ 437933 h 1104020"/>
            <a:gd name="connsiteX2" fmla="*/ 3627988 w 4257143"/>
            <a:gd name="connsiteY2" fmla="*/ 799883 h 1104020"/>
            <a:gd name="connsiteX3" fmla="*/ 927913 w 4257143"/>
            <a:gd name="connsiteY3" fmla="*/ 466508 h 1104020"/>
            <a:gd name="connsiteX4" fmla="*/ 111860 w 4257143"/>
            <a:gd name="connsiteY4" fmla="*/ 1095158 h 1104020"/>
            <a:gd name="connsiteX5" fmla="*/ 437880 w 4257143"/>
            <a:gd name="connsiteY5" fmla="*/ 18833 h 1104020"/>
            <a:gd name="connsiteX0" fmla="*/ 437880 w 4257143"/>
            <a:gd name="connsiteY0" fmla="*/ 18833 h 1104020"/>
            <a:gd name="connsiteX1" fmla="*/ 4004488 w 4257143"/>
            <a:gd name="connsiteY1" fmla="*/ 437933 h 1104020"/>
            <a:gd name="connsiteX2" fmla="*/ 3627988 w 4257143"/>
            <a:gd name="connsiteY2" fmla="*/ 799883 h 1104020"/>
            <a:gd name="connsiteX3" fmla="*/ 927913 w 4257143"/>
            <a:gd name="connsiteY3" fmla="*/ 466508 h 1104020"/>
            <a:gd name="connsiteX4" fmla="*/ 111860 w 4257143"/>
            <a:gd name="connsiteY4" fmla="*/ 1095158 h 1104020"/>
            <a:gd name="connsiteX5" fmla="*/ 437880 w 4257143"/>
            <a:gd name="connsiteY5" fmla="*/ 18833 h 1104020"/>
            <a:gd name="connsiteX0" fmla="*/ 490082 w 4203713"/>
            <a:gd name="connsiteY0" fmla="*/ 20163 h 1065986"/>
            <a:gd name="connsiteX1" fmla="*/ 3958342 w 4203713"/>
            <a:gd name="connsiteY1" fmla="*/ 401163 h 1065986"/>
            <a:gd name="connsiteX2" fmla="*/ 3581842 w 4203713"/>
            <a:gd name="connsiteY2" fmla="*/ 763113 h 1065986"/>
            <a:gd name="connsiteX3" fmla="*/ 881767 w 4203713"/>
            <a:gd name="connsiteY3" fmla="*/ 429738 h 1065986"/>
            <a:gd name="connsiteX4" fmla="*/ 65714 w 4203713"/>
            <a:gd name="connsiteY4" fmla="*/ 1058388 h 1065986"/>
            <a:gd name="connsiteX5" fmla="*/ 490082 w 4203713"/>
            <a:gd name="connsiteY5" fmla="*/ 20163 h 1065986"/>
            <a:gd name="connsiteX0" fmla="*/ 463753 w 4177383"/>
            <a:gd name="connsiteY0" fmla="*/ 76505 h 1122328"/>
            <a:gd name="connsiteX1" fmla="*/ 3932013 w 4177383"/>
            <a:gd name="connsiteY1" fmla="*/ 457505 h 1122328"/>
            <a:gd name="connsiteX2" fmla="*/ 3555513 w 4177383"/>
            <a:gd name="connsiteY2" fmla="*/ 819455 h 1122328"/>
            <a:gd name="connsiteX3" fmla="*/ 855438 w 4177383"/>
            <a:gd name="connsiteY3" fmla="*/ 486080 h 1122328"/>
            <a:gd name="connsiteX4" fmla="*/ 39385 w 4177383"/>
            <a:gd name="connsiteY4" fmla="*/ 1114730 h 1122328"/>
            <a:gd name="connsiteX5" fmla="*/ 463753 w 4177383"/>
            <a:gd name="connsiteY5" fmla="*/ 76505 h 1122328"/>
            <a:gd name="connsiteX0" fmla="*/ 396954 w 4226781"/>
            <a:gd name="connsiteY0" fmla="*/ 71798 h 1176692"/>
            <a:gd name="connsiteX1" fmla="*/ 3973398 w 4226781"/>
            <a:gd name="connsiteY1" fmla="*/ 509948 h 1176692"/>
            <a:gd name="connsiteX2" fmla="*/ 3596898 w 4226781"/>
            <a:gd name="connsiteY2" fmla="*/ 871898 h 1176692"/>
            <a:gd name="connsiteX3" fmla="*/ 896823 w 4226781"/>
            <a:gd name="connsiteY3" fmla="*/ 538523 h 1176692"/>
            <a:gd name="connsiteX4" fmla="*/ 80770 w 4226781"/>
            <a:gd name="connsiteY4" fmla="*/ 1167173 h 1176692"/>
            <a:gd name="connsiteX5" fmla="*/ 396954 w 4226781"/>
            <a:gd name="connsiteY5" fmla="*/ 71798 h 1176692"/>
            <a:gd name="connsiteX0" fmla="*/ 409539 w 4239366"/>
            <a:gd name="connsiteY0" fmla="*/ 403 h 1105297"/>
            <a:gd name="connsiteX1" fmla="*/ 3985983 w 4239366"/>
            <a:gd name="connsiteY1" fmla="*/ 438553 h 1105297"/>
            <a:gd name="connsiteX2" fmla="*/ 3609483 w 4239366"/>
            <a:gd name="connsiteY2" fmla="*/ 800503 h 1105297"/>
            <a:gd name="connsiteX3" fmla="*/ 909408 w 4239366"/>
            <a:gd name="connsiteY3" fmla="*/ 467128 h 1105297"/>
            <a:gd name="connsiteX4" fmla="*/ 93355 w 4239366"/>
            <a:gd name="connsiteY4" fmla="*/ 1095778 h 1105297"/>
            <a:gd name="connsiteX5" fmla="*/ 409539 w 4239366"/>
            <a:gd name="connsiteY5" fmla="*/ 403 h 1105297"/>
            <a:gd name="connsiteX0" fmla="*/ 439102 w 4268929"/>
            <a:gd name="connsiteY0" fmla="*/ 16959 h 1093871"/>
            <a:gd name="connsiteX1" fmla="*/ 4015546 w 4268929"/>
            <a:gd name="connsiteY1" fmla="*/ 455109 h 1093871"/>
            <a:gd name="connsiteX2" fmla="*/ 3639046 w 4268929"/>
            <a:gd name="connsiteY2" fmla="*/ 817059 h 1093871"/>
            <a:gd name="connsiteX3" fmla="*/ 938971 w 4268929"/>
            <a:gd name="connsiteY3" fmla="*/ 483684 h 1093871"/>
            <a:gd name="connsiteX4" fmla="*/ 113084 w 4268929"/>
            <a:gd name="connsiteY4" fmla="*/ 1083759 h 1093871"/>
            <a:gd name="connsiteX5" fmla="*/ 439102 w 4268929"/>
            <a:gd name="connsiteY5" fmla="*/ 16959 h 1093871"/>
            <a:gd name="connsiteX0" fmla="*/ 541025 w 4370852"/>
            <a:gd name="connsiteY0" fmla="*/ 16959 h 1084679"/>
            <a:gd name="connsiteX1" fmla="*/ 4117469 w 4370852"/>
            <a:gd name="connsiteY1" fmla="*/ 455109 h 1084679"/>
            <a:gd name="connsiteX2" fmla="*/ 3740969 w 4370852"/>
            <a:gd name="connsiteY2" fmla="*/ 817059 h 1084679"/>
            <a:gd name="connsiteX3" fmla="*/ 1040894 w 4370852"/>
            <a:gd name="connsiteY3" fmla="*/ 483684 h 1084679"/>
            <a:gd name="connsiteX4" fmla="*/ 215007 w 4370852"/>
            <a:gd name="connsiteY4" fmla="*/ 1083759 h 1084679"/>
            <a:gd name="connsiteX5" fmla="*/ 541025 w 4370852"/>
            <a:gd name="connsiteY5" fmla="*/ 16959 h 1084679"/>
            <a:gd name="connsiteX0" fmla="*/ 454846 w 4284673"/>
            <a:gd name="connsiteY0" fmla="*/ 16959 h 1149553"/>
            <a:gd name="connsiteX1" fmla="*/ 4031290 w 4284673"/>
            <a:gd name="connsiteY1" fmla="*/ 455109 h 1149553"/>
            <a:gd name="connsiteX2" fmla="*/ 3654790 w 4284673"/>
            <a:gd name="connsiteY2" fmla="*/ 817059 h 1149553"/>
            <a:gd name="connsiteX3" fmla="*/ 954715 w 4284673"/>
            <a:gd name="connsiteY3" fmla="*/ 483684 h 1149553"/>
            <a:gd name="connsiteX4" fmla="*/ 128828 w 4284673"/>
            <a:gd name="connsiteY4" fmla="*/ 1083759 h 1149553"/>
            <a:gd name="connsiteX5" fmla="*/ 454846 w 4284673"/>
            <a:gd name="connsiteY5" fmla="*/ 16959 h 1149553"/>
            <a:gd name="connsiteX0" fmla="*/ 431352 w 4261179"/>
            <a:gd name="connsiteY0" fmla="*/ 16959 h 1096040"/>
            <a:gd name="connsiteX1" fmla="*/ 4007796 w 4261179"/>
            <a:gd name="connsiteY1" fmla="*/ 455109 h 1096040"/>
            <a:gd name="connsiteX2" fmla="*/ 3631296 w 4261179"/>
            <a:gd name="connsiteY2" fmla="*/ 817059 h 1096040"/>
            <a:gd name="connsiteX3" fmla="*/ 931221 w 4261179"/>
            <a:gd name="connsiteY3" fmla="*/ 483684 h 1096040"/>
            <a:gd name="connsiteX4" fmla="*/ 105334 w 4261179"/>
            <a:gd name="connsiteY4" fmla="*/ 1083759 h 1096040"/>
            <a:gd name="connsiteX5" fmla="*/ 431352 w 4261179"/>
            <a:gd name="connsiteY5" fmla="*/ 16959 h 1096040"/>
            <a:gd name="connsiteX0" fmla="*/ 474578 w 4304405"/>
            <a:gd name="connsiteY0" fmla="*/ 16959 h 1096040"/>
            <a:gd name="connsiteX1" fmla="*/ 4051022 w 4304405"/>
            <a:gd name="connsiteY1" fmla="*/ 455109 h 1096040"/>
            <a:gd name="connsiteX2" fmla="*/ 3674522 w 4304405"/>
            <a:gd name="connsiteY2" fmla="*/ 817059 h 1096040"/>
            <a:gd name="connsiteX3" fmla="*/ 974447 w 4304405"/>
            <a:gd name="connsiteY3" fmla="*/ 483684 h 1096040"/>
            <a:gd name="connsiteX4" fmla="*/ 79716 w 4304405"/>
            <a:gd name="connsiteY4" fmla="*/ 1083759 h 1096040"/>
            <a:gd name="connsiteX5" fmla="*/ 474578 w 4304405"/>
            <a:gd name="connsiteY5" fmla="*/ 16959 h 1096040"/>
            <a:gd name="connsiteX0" fmla="*/ 425545 w 4255372"/>
            <a:gd name="connsiteY0" fmla="*/ 12552 h 990283"/>
            <a:gd name="connsiteX1" fmla="*/ 4001989 w 4255372"/>
            <a:gd name="connsiteY1" fmla="*/ 450702 h 990283"/>
            <a:gd name="connsiteX2" fmla="*/ 3625489 w 4255372"/>
            <a:gd name="connsiteY2" fmla="*/ 812652 h 990283"/>
            <a:gd name="connsiteX3" fmla="*/ 925414 w 4255372"/>
            <a:gd name="connsiteY3" fmla="*/ 479277 h 990283"/>
            <a:gd name="connsiteX4" fmla="*/ 109362 w 4255372"/>
            <a:gd name="connsiteY4" fmla="*/ 974577 h 990283"/>
            <a:gd name="connsiteX5" fmla="*/ 425545 w 4255372"/>
            <a:gd name="connsiteY5" fmla="*/ 12552 h 990283"/>
            <a:gd name="connsiteX0" fmla="*/ 452728 w 4282555"/>
            <a:gd name="connsiteY0" fmla="*/ 12552 h 990283"/>
            <a:gd name="connsiteX1" fmla="*/ 4029172 w 4282555"/>
            <a:gd name="connsiteY1" fmla="*/ 450702 h 990283"/>
            <a:gd name="connsiteX2" fmla="*/ 3652672 w 4282555"/>
            <a:gd name="connsiteY2" fmla="*/ 812652 h 990283"/>
            <a:gd name="connsiteX3" fmla="*/ 952597 w 4282555"/>
            <a:gd name="connsiteY3" fmla="*/ 479277 h 990283"/>
            <a:gd name="connsiteX4" fmla="*/ 136545 w 4282555"/>
            <a:gd name="connsiteY4" fmla="*/ 974577 h 990283"/>
            <a:gd name="connsiteX5" fmla="*/ 452728 w 4282555"/>
            <a:gd name="connsiteY5" fmla="*/ 12552 h 990283"/>
            <a:gd name="connsiteX0" fmla="*/ 480773 w 4310600"/>
            <a:gd name="connsiteY0" fmla="*/ 12552 h 998876"/>
            <a:gd name="connsiteX1" fmla="*/ 4057217 w 4310600"/>
            <a:gd name="connsiteY1" fmla="*/ 450702 h 998876"/>
            <a:gd name="connsiteX2" fmla="*/ 3680717 w 4310600"/>
            <a:gd name="connsiteY2" fmla="*/ 812652 h 998876"/>
            <a:gd name="connsiteX3" fmla="*/ 980642 w 4310600"/>
            <a:gd name="connsiteY3" fmla="*/ 479277 h 998876"/>
            <a:gd name="connsiteX4" fmla="*/ 164590 w 4310600"/>
            <a:gd name="connsiteY4" fmla="*/ 974577 h 998876"/>
            <a:gd name="connsiteX5" fmla="*/ 480773 w 4310600"/>
            <a:gd name="connsiteY5" fmla="*/ 12552 h 998876"/>
            <a:gd name="connsiteX0" fmla="*/ 450237 w 4280064"/>
            <a:gd name="connsiteY0" fmla="*/ 14106 h 1036559"/>
            <a:gd name="connsiteX1" fmla="*/ 4026681 w 4280064"/>
            <a:gd name="connsiteY1" fmla="*/ 452256 h 1036559"/>
            <a:gd name="connsiteX2" fmla="*/ 3650181 w 4280064"/>
            <a:gd name="connsiteY2" fmla="*/ 814206 h 1036559"/>
            <a:gd name="connsiteX3" fmla="*/ 950106 w 4280064"/>
            <a:gd name="connsiteY3" fmla="*/ 480831 h 1036559"/>
            <a:gd name="connsiteX4" fmla="*/ 183228 w 4280064"/>
            <a:gd name="connsiteY4" fmla="*/ 1014231 h 1036559"/>
            <a:gd name="connsiteX5" fmla="*/ 450237 w 4280064"/>
            <a:gd name="connsiteY5" fmla="*/ 14106 h 1036559"/>
            <a:gd name="connsiteX0" fmla="*/ 408673 w 4238500"/>
            <a:gd name="connsiteY0" fmla="*/ 14106 h 1031074"/>
            <a:gd name="connsiteX1" fmla="*/ 3985117 w 4238500"/>
            <a:gd name="connsiteY1" fmla="*/ 452256 h 1031074"/>
            <a:gd name="connsiteX2" fmla="*/ 3608617 w 4238500"/>
            <a:gd name="connsiteY2" fmla="*/ 814206 h 1031074"/>
            <a:gd name="connsiteX3" fmla="*/ 908542 w 4238500"/>
            <a:gd name="connsiteY3" fmla="*/ 480831 h 1031074"/>
            <a:gd name="connsiteX4" fmla="*/ 141664 w 4238500"/>
            <a:gd name="connsiteY4" fmla="*/ 1014231 h 1031074"/>
            <a:gd name="connsiteX5" fmla="*/ 408673 w 4238500"/>
            <a:gd name="connsiteY5" fmla="*/ 14106 h 1031074"/>
            <a:gd name="connsiteX0" fmla="*/ 437073 w 4266900"/>
            <a:gd name="connsiteY0" fmla="*/ 17803 h 1117694"/>
            <a:gd name="connsiteX1" fmla="*/ 4013517 w 4266900"/>
            <a:gd name="connsiteY1" fmla="*/ 455953 h 1117694"/>
            <a:gd name="connsiteX2" fmla="*/ 3637017 w 4266900"/>
            <a:gd name="connsiteY2" fmla="*/ 817903 h 1117694"/>
            <a:gd name="connsiteX3" fmla="*/ 936942 w 4266900"/>
            <a:gd name="connsiteY3" fmla="*/ 484528 h 1117694"/>
            <a:gd name="connsiteX4" fmla="*/ 120889 w 4266900"/>
            <a:gd name="connsiteY4" fmla="*/ 1103653 h 1117694"/>
            <a:gd name="connsiteX5" fmla="*/ 437073 w 4266900"/>
            <a:gd name="connsiteY5" fmla="*/ 17803 h 1117694"/>
            <a:gd name="connsiteX0" fmla="*/ 395003 w 4319900"/>
            <a:gd name="connsiteY0" fmla="*/ 17521 h 1122945"/>
            <a:gd name="connsiteX1" fmla="*/ 4059961 w 4319900"/>
            <a:gd name="connsiteY1" fmla="*/ 465196 h 1122945"/>
            <a:gd name="connsiteX2" fmla="*/ 3683461 w 4319900"/>
            <a:gd name="connsiteY2" fmla="*/ 827146 h 1122945"/>
            <a:gd name="connsiteX3" fmla="*/ 983386 w 4319900"/>
            <a:gd name="connsiteY3" fmla="*/ 493771 h 1122945"/>
            <a:gd name="connsiteX4" fmla="*/ 167333 w 4319900"/>
            <a:gd name="connsiteY4" fmla="*/ 1112896 h 1122945"/>
            <a:gd name="connsiteX5" fmla="*/ 395003 w 4319900"/>
            <a:gd name="connsiteY5" fmla="*/ 17521 h 1122945"/>
            <a:gd name="connsiteX0" fmla="*/ 306154 w 4231051"/>
            <a:gd name="connsiteY0" fmla="*/ 66997 h 1172421"/>
            <a:gd name="connsiteX1" fmla="*/ 3971112 w 4231051"/>
            <a:gd name="connsiteY1" fmla="*/ 514672 h 1172421"/>
            <a:gd name="connsiteX2" fmla="*/ 3594612 w 4231051"/>
            <a:gd name="connsiteY2" fmla="*/ 876622 h 1172421"/>
            <a:gd name="connsiteX3" fmla="*/ 894537 w 4231051"/>
            <a:gd name="connsiteY3" fmla="*/ 543247 h 1172421"/>
            <a:gd name="connsiteX4" fmla="*/ 78484 w 4231051"/>
            <a:gd name="connsiteY4" fmla="*/ 1162372 h 1172421"/>
            <a:gd name="connsiteX5" fmla="*/ 306154 w 4231051"/>
            <a:gd name="connsiteY5" fmla="*/ 66997 h 1172421"/>
            <a:gd name="connsiteX0" fmla="*/ 246984 w 4309204"/>
            <a:gd name="connsiteY0" fmla="*/ 71458 h 1117753"/>
            <a:gd name="connsiteX1" fmla="*/ 4039795 w 4309204"/>
            <a:gd name="connsiteY1" fmla="*/ 461983 h 1117753"/>
            <a:gd name="connsiteX2" fmla="*/ 3663295 w 4309204"/>
            <a:gd name="connsiteY2" fmla="*/ 823933 h 1117753"/>
            <a:gd name="connsiteX3" fmla="*/ 963220 w 4309204"/>
            <a:gd name="connsiteY3" fmla="*/ 490558 h 1117753"/>
            <a:gd name="connsiteX4" fmla="*/ 147167 w 4309204"/>
            <a:gd name="connsiteY4" fmla="*/ 1109683 h 1117753"/>
            <a:gd name="connsiteX5" fmla="*/ 246984 w 4309204"/>
            <a:gd name="connsiteY5" fmla="*/ 71458 h 1117753"/>
            <a:gd name="connsiteX0" fmla="*/ 341455 w 4403675"/>
            <a:gd name="connsiteY0" fmla="*/ 2814 h 1049109"/>
            <a:gd name="connsiteX1" fmla="*/ 4134266 w 4403675"/>
            <a:gd name="connsiteY1" fmla="*/ 393339 h 1049109"/>
            <a:gd name="connsiteX2" fmla="*/ 3757766 w 4403675"/>
            <a:gd name="connsiteY2" fmla="*/ 755289 h 1049109"/>
            <a:gd name="connsiteX3" fmla="*/ 1057691 w 4403675"/>
            <a:gd name="connsiteY3" fmla="*/ 421914 h 1049109"/>
            <a:gd name="connsiteX4" fmla="*/ 241638 w 4403675"/>
            <a:gd name="connsiteY4" fmla="*/ 1041039 h 1049109"/>
            <a:gd name="connsiteX5" fmla="*/ 341455 w 4403675"/>
            <a:gd name="connsiteY5" fmla="*/ 2814 h 1049109"/>
            <a:gd name="connsiteX0" fmla="*/ 391247 w 4305580"/>
            <a:gd name="connsiteY0" fmla="*/ 2674 h 1117967"/>
            <a:gd name="connsiteX1" fmla="*/ 4046370 w 4305580"/>
            <a:gd name="connsiteY1" fmla="*/ 459874 h 1117967"/>
            <a:gd name="connsiteX2" fmla="*/ 3669870 w 4305580"/>
            <a:gd name="connsiteY2" fmla="*/ 821824 h 1117967"/>
            <a:gd name="connsiteX3" fmla="*/ 969795 w 4305580"/>
            <a:gd name="connsiteY3" fmla="*/ 488449 h 1117967"/>
            <a:gd name="connsiteX4" fmla="*/ 153742 w 4305580"/>
            <a:gd name="connsiteY4" fmla="*/ 1107574 h 1117967"/>
            <a:gd name="connsiteX5" fmla="*/ 391247 w 4305580"/>
            <a:gd name="connsiteY5" fmla="*/ 2674 h 1117967"/>
            <a:gd name="connsiteX0" fmla="*/ 412479 w 4273995"/>
            <a:gd name="connsiteY0" fmla="*/ 2674 h 1117967"/>
            <a:gd name="connsiteX1" fmla="*/ 4018427 w 4273995"/>
            <a:gd name="connsiteY1" fmla="*/ 459874 h 1117967"/>
            <a:gd name="connsiteX2" fmla="*/ 3641927 w 4273995"/>
            <a:gd name="connsiteY2" fmla="*/ 821824 h 1117967"/>
            <a:gd name="connsiteX3" fmla="*/ 941852 w 4273995"/>
            <a:gd name="connsiteY3" fmla="*/ 488449 h 1117967"/>
            <a:gd name="connsiteX4" fmla="*/ 125799 w 4273995"/>
            <a:gd name="connsiteY4" fmla="*/ 1107574 h 1117967"/>
            <a:gd name="connsiteX5" fmla="*/ 412479 w 4273995"/>
            <a:gd name="connsiteY5" fmla="*/ 2674 h 1117967"/>
            <a:gd name="connsiteX0" fmla="*/ 412479 w 4324872"/>
            <a:gd name="connsiteY0" fmla="*/ 2674 h 1117967"/>
            <a:gd name="connsiteX1" fmla="*/ 4018427 w 4324872"/>
            <a:gd name="connsiteY1" fmla="*/ 459874 h 1117967"/>
            <a:gd name="connsiteX2" fmla="*/ 3779615 w 4324872"/>
            <a:gd name="connsiteY2" fmla="*/ 840874 h 1117967"/>
            <a:gd name="connsiteX3" fmla="*/ 941852 w 4324872"/>
            <a:gd name="connsiteY3" fmla="*/ 488449 h 1117967"/>
            <a:gd name="connsiteX4" fmla="*/ 125799 w 4324872"/>
            <a:gd name="connsiteY4" fmla="*/ 1107574 h 1117967"/>
            <a:gd name="connsiteX5" fmla="*/ 412479 w 4324872"/>
            <a:gd name="connsiteY5" fmla="*/ 2674 h 1117967"/>
            <a:gd name="connsiteX0" fmla="*/ 412479 w 4341154"/>
            <a:gd name="connsiteY0" fmla="*/ 2674 h 1117967"/>
            <a:gd name="connsiteX1" fmla="*/ 4018427 w 4341154"/>
            <a:gd name="connsiteY1" fmla="*/ 459874 h 1117967"/>
            <a:gd name="connsiteX2" fmla="*/ 3818955 w 4341154"/>
            <a:gd name="connsiteY2" fmla="*/ 869449 h 1117967"/>
            <a:gd name="connsiteX3" fmla="*/ 941852 w 4341154"/>
            <a:gd name="connsiteY3" fmla="*/ 488449 h 1117967"/>
            <a:gd name="connsiteX4" fmla="*/ 125799 w 4341154"/>
            <a:gd name="connsiteY4" fmla="*/ 1107574 h 1117967"/>
            <a:gd name="connsiteX5" fmla="*/ 412479 w 4341154"/>
            <a:gd name="connsiteY5" fmla="*/ 2674 h 1117967"/>
            <a:gd name="connsiteX0" fmla="*/ 406849 w 4339802"/>
            <a:gd name="connsiteY0" fmla="*/ 2672 h 1117426"/>
            <a:gd name="connsiteX1" fmla="*/ 4012797 w 4339802"/>
            <a:gd name="connsiteY1" fmla="*/ 459872 h 1117426"/>
            <a:gd name="connsiteX2" fmla="*/ 3813325 w 4339802"/>
            <a:gd name="connsiteY2" fmla="*/ 869447 h 1117426"/>
            <a:gd name="connsiteX3" fmla="*/ 847708 w 4339802"/>
            <a:gd name="connsiteY3" fmla="*/ 478922 h 1117426"/>
            <a:gd name="connsiteX4" fmla="*/ 120169 w 4339802"/>
            <a:gd name="connsiteY4" fmla="*/ 1107572 h 1117426"/>
            <a:gd name="connsiteX5" fmla="*/ 406849 w 4339802"/>
            <a:gd name="connsiteY5" fmla="*/ 2672 h 1117426"/>
            <a:gd name="connsiteX0" fmla="*/ 406849 w 4339803"/>
            <a:gd name="connsiteY0" fmla="*/ 2672 h 1116896"/>
            <a:gd name="connsiteX1" fmla="*/ 4012797 w 4339803"/>
            <a:gd name="connsiteY1" fmla="*/ 459872 h 1116896"/>
            <a:gd name="connsiteX2" fmla="*/ 3813325 w 4339803"/>
            <a:gd name="connsiteY2" fmla="*/ 869447 h 1116896"/>
            <a:gd name="connsiteX3" fmla="*/ 847708 w 4339803"/>
            <a:gd name="connsiteY3" fmla="*/ 478922 h 1116896"/>
            <a:gd name="connsiteX4" fmla="*/ 120169 w 4339803"/>
            <a:gd name="connsiteY4" fmla="*/ 1107572 h 1116896"/>
            <a:gd name="connsiteX5" fmla="*/ 406849 w 4339803"/>
            <a:gd name="connsiteY5" fmla="*/ 2672 h 1116896"/>
            <a:gd name="connsiteX0" fmla="*/ 416261 w 4342114"/>
            <a:gd name="connsiteY0" fmla="*/ 2660 h 1115489"/>
            <a:gd name="connsiteX1" fmla="*/ 4022209 w 4342114"/>
            <a:gd name="connsiteY1" fmla="*/ 459860 h 1115489"/>
            <a:gd name="connsiteX2" fmla="*/ 3822737 w 4342114"/>
            <a:gd name="connsiteY2" fmla="*/ 869435 h 1115489"/>
            <a:gd name="connsiteX3" fmla="*/ 1004644 w 4342114"/>
            <a:gd name="connsiteY3" fmla="*/ 450335 h 1115489"/>
            <a:gd name="connsiteX4" fmla="*/ 129581 w 4342114"/>
            <a:gd name="connsiteY4" fmla="*/ 1107560 h 1115489"/>
            <a:gd name="connsiteX5" fmla="*/ 416261 w 4342114"/>
            <a:gd name="connsiteY5" fmla="*/ 2660 h 1115489"/>
            <a:gd name="connsiteX0" fmla="*/ 416261 w 4329935"/>
            <a:gd name="connsiteY0" fmla="*/ 2660 h 1115489"/>
            <a:gd name="connsiteX1" fmla="*/ 4022209 w 4329935"/>
            <a:gd name="connsiteY1" fmla="*/ 459860 h 1115489"/>
            <a:gd name="connsiteX2" fmla="*/ 3793233 w 4329935"/>
            <a:gd name="connsiteY2" fmla="*/ 821810 h 1115489"/>
            <a:gd name="connsiteX3" fmla="*/ 1004644 w 4329935"/>
            <a:gd name="connsiteY3" fmla="*/ 450335 h 1115489"/>
            <a:gd name="connsiteX4" fmla="*/ 129581 w 4329935"/>
            <a:gd name="connsiteY4" fmla="*/ 1107560 h 1115489"/>
            <a:gd name="connsiteX5" fmla="*/ 416261 w 4329935"/>
            <a:gd name="connsiteY5" fmla="*/ 2660 h 1115489"/>
            <a:gd name="connsiteX0" fmla="*/ 429036 w 4342710"/>
            <a:gd name="connsiteY0" fmla="*/ 11762 h 993862"/>
            <a:gd name="connsiteX1" fmla="*/ 4034984 w 4342710"/>
            <a:gd name="connsiteY1" fmla="*/ 468962 h 993862"/>
            <a:gd name="connsiteX2" fmla="*/ 3806008 w 4342710"/>
            <a:gd name="connsiteY2" fmla="*/ 830912 h 993862"/>
            <a:gd name="connsiteX3" fmla="*/ 1017419 w 4342710"/>
            <a:gd name="connsiteY3" fmla="*/ 459437 h 993862"/>
            <a:gd name="connsiteX4" fmla="*/ 132709 w 4342710"/>
            <a:gd name="connsiteY4" fmla="*/ 983312 h 993862"/>
            <a:gd name="connsiteX5" fmla="*/ 429036 w 4342710"/>
            <a:gd name="connsiteY5" fmla="*/ 11762 h 993862"/>
            <a:gd name="connsiteX0" fmla="*/ 425535 w 4298672"/>
            <a:gd name="connsiteY0" fmla="*/ 15876 h 997976"/>
            <a:gd name="connsiteX1" fmla="*/ 3973606 w 4298672"/>
            <a:gd name="connsiteY1" fmla="*/ 415926 h 997976"/>
            <a:gd name="connsiteX2" fmla="*/ 3802507 w 4298672"/>
            <a:gd name="connsiteY2" fmla="*/ 835026 h 997976"/>
            <a:gd name="connsiteX3" fmla="*/ 1013918 w 4298672"/>
            <a:gd name="connsiteY3" fmla="*/ 463551 h 997976"/>
            <a:gd name="connsiteX4" fmla="*/ 129208 w 4298672"/>
            <a:gd name="connsiteY4" fmla="*/ 987426 h 997976"/>
            <a:gd name="connsiteX5" fmla="*/ 425535 w 4298672"/>
            <a:gd name="connsiteY5" fmla="*/ 15876 h 9979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4298672" h="997976">
              <a:moveTo>
                <a:pt x="425535" y="15876"/>
              </a:moveTo>
              <a:cubicBezTo>
                <a:pt x="1066268" y="-79374"/>
                <a:pt x="3410777" y="279401"/>
                <a:pt x="3973606" y="415926"/>
              </a:cubicBezTo>
              <a:cubicBezTo>
                <a:pt x="4536435" y="552451"/>
                <a:pt x="4295788" y="827089"/>
                <a:pt x="3802507" y="835026"/>
              </a:cubicBezTo>
              <a:cubicBezTo>
                <a:pt x="3309226" y="842963"/>
                <a:pt x="1531096" y="477838"/>
                <a:pt x="1013918" y="463551"/>
              </a:cubicBezTo>
              <a:cubicBezTo>
                <a:pt x="663933" y="725489"/>
                <a:pt x="227272" y="1062039"/>
                <a:pt x="129208" y="987426"/>
              </a:cubicBezTo>
              <a:cubicBezTo>
                <a:pt x="31144" y="912814"/>
                <a:pt x="-215198" y="111126"/>
                <a:pt x="425535" y="15876"/>
              </a:cubicBezTo>
              <a:close/>
            </a:path>
          </a:pathLst>
        </a:custGeom>
        <a:solidFill xmlns:a="http://schemas.openxmlformats.org/drawingml/2006/main">
          <a:srgbClr val="FFC000">
            <a:alpha val="25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endParaRPr lang="ja-JP" sz="1400">
            <a:solidFill>
              <a:srgbClr val="FF9933"/>
            </a:solidFill>
          </a:endParaRPr>
        </a:p>
      </cdr:txBody>
    </cdr:sp>
  </cdr:relSizeAnchor>
  <cdr:relSizeAnchor xmlns:cdr="http://schemas.openxmlformats.org/drawingml/2006/chartDrawing">
    <cdr:from>
      <cdr:x>0.34025</cdr:x>
      <cdr:y>0.28885</cdr:y>
    </cdr:from>
    <cdr:to>
      <cdr:x>0.52828</cdr:x>
      <cdr:y>0.3368</cdr:y>
    </cdr:to>
    <cdr:sp macro="" textlink="">
      <cdr:nvSpPr>
        <cdr:cNvPr id="15" name="テキスト ボックス 14">
          <a:extLst xmlns:a="http://schemas.openxmlformats.org/drawingml/2006/main">
            <a:ext uri="{FF2B5EF4-FFF2-40B4-BE49-F238E27FC236}">
              <a16:creationId xmlns:a16="http://schemas.microsoft.com/office/drawing/2014/main" id="{B8DACBB7-E7AF-43A1-BCA7-7DFD7E888E97}"/>
            </a:ext>
          </a:extLst>
        </cdr:cNvPr>
        <cdr:cNvSpPr txBox="1"/>
      </cdr:nvSpPr>
      <cdr:spPr>
        <a:xfrm xmlns:a="http://schemas.openxmlformats.org/drawingml/2006/main" rot="273536">
          <a:off x="2154554" y="2007871"/>
          <a:ext cx="11906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600">
              <a:solidFill>
                <a:srgbClr val="FF9933"/>
              </a:solidFill>
            </a:rPr>
            <a:t>サイレント人数</a:t>
          </a:r>
        </a:p>
      </cdr:txBody>
    </cdr:sp>
  </cdr:relSizeAnchor>
  <cdr:relSizeAnchor xmlns:cdr="http://schemas.openxmlformats.org/drawingml/2006/chartDrawing">
    <cdr:from>
      <cdr:x>0.18974</cdr:x>
      <cdr:y>0.34366</cdr:y>
    </cdr:from>
    <cdr:to>
      <cdr:x>0.34919</cdr:x>
      <cdr:y>0.44368</cdr:y>
    </cdr:to>
    <cdr:cxnSp macro="">
      <cdr:nvCxnSpPr>
        <cdr:cNvPr id="17" name="直線コネクタ 16">
          <a:extLst xmlns:a="http://schemas.openxmlformats.org/drawingml/2006/main">
            <a:ext uri="{FF2B5EF4-FFF2-40B4-BE49-F238E27FC236}">
              <a16:creationId xmlns:a16="http://schemas.microsoft.com/office/drawing/2014/main" id="{92C4262B-F3DC-4E26-B49C-C0D6CF435299}"/>
            </a:ext>
          </a:extLst>
        </cdr:cNvPr>
        <cdr:cNvCxnSpPr/>
      </cdr:nvCxnSpPr>
      <cdr:spPr>
        <a:xfrm xmlns:a="http://schemas.openxmlformats.org/drawingml/2006/main" flipH="1">
          <a:off x="1225002" y="2388871"/>
          <a:ext cx="1029394" cy="69532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9933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0.18472</cdr:x>
      <cdr:y>0.14634</cdr:y>
    </cdr:from>
    <cdr:to>
      <cdr:x>0.85748</cdr:x>
      <cdr:y>0.22307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E95F65D4-5AC7-406E-9FA5-B2DE35D2BB3B}"/>
            </a:ext>
          </a:extLst>
        </cdr:cNvPr>
        <cdr:cNvCxnSpPr/>
      </cdr:nvCxnSpPr>
      <cdr:spPr>
        <a:xfrm xmlns:a="http://schemas.openxmlformats.org/drawingml/2006/main">
          <a:off x="1192530" y="1017271"/>
          <a:ext cx="4343400" cy="5334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F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0.3473</cdr:x>
      <cdr:y>0.13761</cdr:y>
    </cdr:from>
    <cdr:to>
      <cdr:x>0.59762</cdr:x>
      <cdr:y>0.18366</cdr:y>
    </cdr:to>
    <cdr:sp macro="" textlink="">
      <cdr:nvSpPr>
        <cdr:cNvPr id="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4DEFB2-4A8A-4D2F-BF97-671BE531254E}"/>
            </a:ext>
          </a:extLst>
        </cdr:cNvPr>
        <cdr:cNvSpPr txBox="1"/>
      </cdr:nvSpPr>
      <cdr:spPr>
        <a:xfrm xmlns:a="http://schemas.openxmlformats.org/drawingml/2006/main" rot="443232">
          <a:off x="2242200" y="956600"/>
          <a:ext cx="1616038" cy="32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 b="0">
              <a:solidFill>
                <a:srgbClr val="00B0F0"/>
              </a:solidFill>
            </a:rPr>
            <a:t>集団免疫の限界線</a:t>
          </a:r>
        </a:p>
      </cdr:txBody>
    </cdr:sp>
  </cdr:relSizeAnchor>
  <cdr:relSizeAnchor xmlns:cdr="http://schemas.openxmlformats.org/drawingml/2006/chartDrawing">
    <cdr:from>
      <cdr:x>0.3236</cdr:x>
      <cdr:y>0.76368</cdr:y>
    </cdr:from>
    <cdr:to>
      <cdr:x>0.34278</cdr:x>
      <cdr:y>0.88152</cdr:y>
    </cdr:to>
    <cdr:cxnSp macro="">
      <cdr:nvCxnSpPr>
        <cdr:cNvPr id="16" name="直線矢印コネクタ 15">
          <a:extLst xmlns:a="http://schemas.openxmlformats.org/drawingml/2006/main">
            <a:ext uri="{FF2B5EF4-FFF2-40B4-BE49-F238E27FC236}">
              <a16:creationId xmlns:a16="http://schemas.microsoft.com/office/drawing/2014/main" id="{A7CFE082-BD6C-4743-9362-7F0739AAC42A}"/>
            </a:ext>
          </a:extLst>
        </cdr:cNvPr>
        <cdr:cNvCxnSpPr/>
      </cdr:nvCxnSpPr>
      <cdr:spPr>
        <a:xfrm xmlns:a="http://schemas.openxmlformats.org/drawingml/2006/main" flipH="1">
          <a:off x="2089162" y="5308608"/>
          <a:ext cx="123827" cy="819147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tx1">
              <a:lumMod val="50000"/>
              <a:lumOff val="50000"/>
            </a:schemeClr>
          </a:solidFill>
          <a:prstDash val="sysDot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0.54189</cdr:x>
      <cdr:y>0.61075</cdr:y>
    </cdr:from>
    <cdr:to>
      <cdr:x>0.70771</cdr:x>
      <cdr:y>0.65797</cdr:y>
    </cdr:to>
    <cdr:sp macro="" textlink="">
      <cdr:nvSpPr>
        <cdr:cNvPr id="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4FDD4F2-13F5-4350-A0C6-30CF2FF5C51F}"/>
            </a:ext>
          </a:extLst>
        </cdr:cNvPr>
        <cdr:cNvSpPr txBox="1"/>
      </cdr:nvSpPr>
      <cdr:spPr>
        <a:xfrm xmlns:a="http://schemas.openxmlformats.org/drawingml/2006/main" rot="19721485">
          <a:off x="3498492" y="4245550"/>
          <a:ext cx="1070523" cy="3282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800" b="1">
              <a:solidFill>
                <a:schemeClr val="tx1"/>
              </a:solidFill>
            </a:rPr>
            <a:t>公表死者数</a:t>
          </a:r>
        </a:p>
      </cdr:txBody>
    </cdr:sp>
  </cdr:relSizeAnchor>
  <cdr:relSizeAnchor xmlns:cdr="http://schemas.openxmlformats.org/drawingml/2006/chartDrawing">
    <cdr:from>
      <cdr:x>0.64126</cdr:x>
      <cdr:y>0.39918</cdr:y>
    </cdr:from>
    <cdr:to>
      <cdr:x>0.84122</cdr:x>
      <cdr:y>0.4464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BBD880-2EDE-4F2B-91E6-C1EC9FB66090}"/>
            </a:ext>
          </a:extLst>
        </cdr:cNvPr>
        <cdr:cNvSpPr txBox="1"/>
      </cdr:nvSpPr>
      <cdr:spPr>
        <a:xfrm xmlns:a="http://schemas.openxmlformats.org/drawingml/2006/main" rot="513610">
          <a:off x="4140029" y="2774838"/>
          <a:ext cx="1290914" cy="3282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 b="1">
              <a:solidFill>
                <a:srgbClr val="FF9933"/>
              </a:solidFill>
            </a:rPr>
            <a:t>公表感染者数</a:t>
          </a:r>
        </a:p>
      </cdr:txBody>
    </cdr:sp>
  </cdr:relSizeAnchor>
  <cdr:relSizeAnchor xmlns:cdr="http://schemas.openxmlformats.org/drawingml/2006/chartDrawing">
    <cdr:from>
      <cdr:x>0.55523</cdr:x>
      <cdr:y>0.07536</cdr:y>
    </cdr:from>
    <cdr:to>
      <cdr:x>0.80555</cdr:x>
      <cdr:y>0.12141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98BDC09-75A4-4C38-A9A7-3F937D3BDA97}"/>
            </a:ext>
          </a:extLst>
        </cdr:cNvPr>
        <cdr:cNvSpPr txBox="1"/>
      </cdr:nvSpPr>
      <cdr:spPr>
        <a:xfrm xmlns:a="http://schemas.openxmlformats.org/drawingml/2006/main">
          <a:off x="3584577" y="523875"/>
          <a:ext cx="1616078" cy="320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 b="1">
              <a:solidFill>
                <a:srgbClr val="00B050"/>
              </a:solidFill>
            </a:rPr>
            <a:t>日本の人口構成</a:t>
          </a:r>
        </a:p>
      </cdr:txBody>
    </cdr:sp>
  </cdr:relSizeAnchor>
  <cdr:relSizeAnchor xmlns:cdr="http://schemas.openxmlformats.org/drawingml/2006/chartDrawing">
    <cdr:from>
      <cdr:x>0.17016</cdr:x>
      <cdr:y>0.19991</cdr:y>
    </cdr:from>
    <cdr:to>
      <cdr:x>0.84856</cdr:x>
      <cdr:y>0.64935</cdr:y>
    </cdr:to>
    <cdr:cxnSp macro="">
      <cdr:nvCxnSpPr>
        <cdr:cNvPr id="24" name="直線コネクタ 23">
          <a:extLst xmlns:a="http://schemas.openxmlformats.org/drawingml/2006/main">
            <a:ext uri="{FF2B5EF4-FFF2-40B4-BE49-F238E27FC236}">
              <a16:creationId xmlns:a16="http://schemas.microsoft.com/office/drawing/2014/main" id="{27F30CCF-BB51-4D9C-983D-A0A6F7262FA3}"/>
            </a:ext>
          </a:extLst>
        </cdr:cNvPr>
        <cdr:cNvCxnSpPr/>
      </cdr:nvCxnSpPr>
      <cdr:spPr>
        <a:xfrm xmlns:a="http://schemas.openxmlformats.org/drawingml/2006/main" flipH="1">
          <a:off x="1098550" y="1393825"/>
          <a:ext cx="4379781" cy="313363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00F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0.14779</cdr:x>
      <cdr:y>0.57689</cdr:y>
    </cdr:from>
    <cdr:to>
      <cdr:x>0.4019</cdr:x>
      <cdr:y>0.62494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2C146D-70C8-4FF4-B81A-264E5052DC66}"/>
            </a:ext>
          </a:extLst>
        </cdr:cNvPr>
        <cdr:cNvSpPr txBox="1"/>
      </cdr:nvSpPr>
      <cdr:spPr>
        <a:xfrm xmlns:a="http://schemas.openxmlformats.org/drawingml/2006/main" rot="19464063">
          <a:off x="954120" y="4022260"/>
          <a:ext cx="1640574" cy="335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solidFill>
                <a:srgbClr val="0000FF"/>
              </a:solidFill>
            </a:rPr>
            <a:t>インフルエンザの致死率</a:t>
          </a:r>
        </a:p>
      </cdr:txBody>
    </cdr:sp>
  </cdr:relSizeAnchor>
  <cdr:relSizeAnchor xmlns:cdr="http://schemas.openxmlformats.org/drawingml/2006/chartDrawing">
    <cdr:from>
      <cdr:x>0.40634</cdr:x>
      <cdr:y>0.41685</cdr:y>
    </cdr:from>
    <cdr:to>
      <cdr:x>0.57569</cdr:x>
      <cdr:y>0.46245</cdr:y>
    </cdr:to>
    <cdr:sp macro="" textlink="">
      <cdr:nvSpPr>
        <cdr:cNvPr id="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F6740E-ED59-4F00-91D4-4C9B06362517}"/>
            </a:ext>
          </a:extLst>
        </cdr:cNvPr>
        <cdr:cNvSpPr txBox="1"/>
      </cdr:nvSpPr>
      <cdr:spPr>
        <a:xfrm xmlns:a="http://schemas.openxmlformats.org/drawingml/2006/main" rot="19465089">
          <a:off x="2623356" y="2906399"/>
          <a:ext cx="1093352" cy="317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 b="1">
              <a:solidFill>
                <a:srgbClr val="FF66FF"/>
              </a:solidFill>
            </a:rPr>
            <a:t>公表致死率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464821</xdr:colOff>
      <xdr:row>0</xdr:row>
      <xdr:rowOff>45874</xdr:rowOff>
    </xdr:from>
    <xdr:ext cx="2621280" cy="1653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BD2CCF4C-5ACB-4D40-9786-56A2AF6941EB}"/>
                </a:ext>
              </a:extLst>
            </xdr:cNvPr>
            <xdr:cNvSpPr txBox="1"/>
          </xdr:nvSpPr>
          <xdr:spPr>
            <a:xfrm>
              <a:off x="13944601" y="45874"/>
              <a:ext cx="2621280" cy="1653386"/>
            </a:xfrm>
            <a:prstGeom prst="rect">
              <a:avLst/>
            </a:prstGeom>
            <a:noFill/>
            <a:ln>
              <a:solidFill>
                <a:srgbClr val="0000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𝑇𝑁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kumimoji="1" lang="en-US" altLang="ja-JP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≡</m:t>
                    </m:r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𝛾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kumimoji="1" lang="en-US" altLang="ja-JP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kumimoji="1" lang="en-US" altLang="ja-JP" sz="11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kumimoji="1" lang="en-US" altLang="ja-JP" sz="1100" i="1" baseline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kumimoji="1" lang="en-US" altLang="ja-JP" sz="1100" b="0" i="1" baseline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   </m:t>
                    </m:r>
                    <m:r>
                      <a:rPr kumimoji="1" lang="en-US" altLang="ja-JP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𝑇𝑀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𝑀𝑅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den>
                    </m:f>
                    <m:r>
                      <a:rPr kumimoji="1" lang="en-US" altLang="ja-JP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𝑇𝑀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num>
                      <m:den>
                        <m:r>
                          <a:rPr kumimoji="1" lang="ja-JP" alt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  <m:r>
                          <a:rPr kumimoji="1" lang="ja-JP" alt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𝑒𝑥𝑝</m:t>
                        </m:r>
                        <m:d>
                          <m:dPr>
                            <m:begChr m:val="{"/>
                            <m:endChr m:val="}"/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kumimoji="1" lang="ja-JP" alt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𝛽</m:t>
                            </m:r>
                            <m:r>
                              <a:rPr kumimoji="1" lang="ja-JP" alt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∙</m:t>
                            </m:r>
                            <m:d>
                              <m:dPr>
                                <m:ctrlP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𝑥</m:t>
                                </m:r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−80</m:t>
                                </m:r>
                              </m:e>
                            </m:d>
                          </m:e>
                        </m:d>
                      </m:den>
                    </m:f>
                  </m:oMath>
                </m:oMathPara>
              </a14:m>
              <a:endParaRPr kumimoji="1" lang="en-US" altLang="ja-JP" sz="1100"/>
            </a:p>
            <a:p>
              <a:pPr algn="l"/>
              <a:endParaRPr kumimoji="1" lang="en-US" altLang="ja-JP" sz="1100"/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kumimoji="1" lang="ja-JP" altLang="en-US" sz="1100" i="1">
                        <a:latin typeface="Cambria Math" panose="02040503050406030204" pitchFamily="18" charset="0"/>
                      </a:rPr>
                      <m:t>∴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  </m:t>
                    </m:r>
                    <m:r>
                      <a:rPr kumimoji="1" lang="ja-JP" altLang="en-US" sz="1100" b="0" i="1">
                        <a:latin typeface="Cambria Math" panose="02040503050406030204" pitchFamily="18" charset="0"/>
                      </a:rPr>
                      <m:t>𝛼</m:t>
                    </m:r>
                    <m:r>
                      <a:rPr kumimoji="1" lang="ja-JP" altLang="en-US" sz="1100" b="0" i="1">
                        <a:latin typeface="Cambria Math" panose="02040503050406030204" pitchFamily="18" charset="0"/>
                      </a:rPr>
                      <m:t>∙</m:t>
                    </m:r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1100" b="0" i="1">
                            <a:latin typeface="Cambria Math" panose="02040503050406030204" pitchFamily="18" charset="0"/>
                          </a:rPr>
                          <m:t>𝛾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𝑇𝑀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𝑥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𝑥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𝑒𝑥𝑝</m:t>
                    </m:r>
                    <m:d>
                      <m:dPr>
                        <m:begChr m:val="{"/>
                        <m:endChr m:val="}"/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kumimoji="1" lang="ja-JP" alt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  <m:r>
                          <a:rPr kumimoji="1" lang="ja-JP" alt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d>
                          <m:d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−80</m:t>
                            </m:r>
                          </m:e>
                        </m:d>
                      </m:e>
                    </m:d>
                  </m:oMath>
                </m:oMathPara>
              </a14:m>
              <a:endParaRPr kumimoji="1" lang="en-US" altLang="ja-JP" sz="1100"/>
            </a:p>
            <a:p>
              <a:pPr algn="l"/>
              <a:endParaRPr kumimoji="1" lang="en-US" altLang="ja-JP" sz="1100"/>
            </a:p>
            <a:p>
              <a:pPr algn="l"/>
              <a:r>
                <a:rPr kumimoji="1" lang="ja-JP" altLang="en-US" sz="1100"/>
                <a:t>　誤差棒は　</a:t>
              </a: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sub>
                  </m:sSub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=</m:t>
                  </m:r>
                  <m:acc>
                    <m:accPr>
                      <m:chr m:val="̅"/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accPr>
                    <m:e>
                      <m:sSub>
                        <m:sSubPr>
                          <m:ctrlP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𝑀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𝑥</m:t>
                          </m:r>
                        </m:sub>
                      </m:sSub>
                    </m:e>
                  </m:acc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±</m:t>
                  </m:r>
                  <m:rad>
                    <m:radPr>
                      <m:degHide m:val="on"/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radPr>
                    <m:deg/>
                    <m:e>
                      <m:sSub>
                        <m:sSubPr>
                          <m:ctrlP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𝑀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𝑥</m:t>
                          </m:r>
                        </m:sub>
                      </m:sSub>
                    </m:e>
                  </m:rad>
                </m:oMath>
              </a14:m>
              <a:r>
                <a:rPr kumimoji="1" lang="ja-JP" altLang="en-US" sz="1100"/>
                <a:t>　　を伝搬</a:t>
              </a:r>
            </a:p>
          </xdr:txBody>
        </xdr:sp>
      </mc:Choice>
      <mc:Fallback xmlns=""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BD2CCF4C-5ACB-4D40-9786-56A2AF6941EB}"/>
                </a:ext>
              </a:extLst>
            </xdr:cNvPr>
            <xdr:cNvSpPr txBox="1"/>
          </xdr:nvSpPr>
          <xdr:spPr>
            <a:xfrm>
              <a:off x="13944601" y="45874"/>
              <a:ext cx="2621280" cy="1653386"/>
            </a:xfrm>
            <a:prstGeom prst="rect">
              <a:avLst/>
            </a:prstGeom>
            <a:noFill/>
            <a:ln>
              <a:solidFill>
                <a:srgbClr val="0000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kumimoji="1" lang="en-US" altLang="ja-JP" sz="11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𝑇𝑁〗_𝑥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≡</a:t>
              </a:r>
              <a:r>
                <a:rPr kumimoji="1" lang="ja-JP" alt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𝑥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𝑁_𝑥</a:t>
              </a:r>
              <a:endParaRPr kumimoji="1" lang="en-US" altLang="ja-JP" sz="11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l"/>
              <a:r>
                <a:rPr kumimoji="1" lang="en-US" altLang="ja-JP" sz="110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kumimoji="1" lang="en-US" altLang="ja-JP" sz="11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       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=〖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𝑇𝑀〗_𝑥/〖𝑀𝑅〗_𝑥 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=〖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𝑇𝑀〗_𝑥/(</a:t>
              </a:r>
              <a:r>
                <a:rPr kumimoji="1" lang="ja-JP" alt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𝛼∙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𝑒𝑥𝑝{</a:t>
              </a:r>
              <a:r>
                <a:rPr kumimoji="1" lang="ja-JP" alt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𝛽∙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(𝑥−80)} )</a:t>
              </a:r>
              <a:endParaRPr kumimoji="1" lang="en-US" altLang="ja-JP" sz="1100"/>
            </a:p>
            <a:p>
              <a:pPr algn="l"/>
              <a:endParaRPr kumimoji="1" lang="en-US" altLang="ja-JP" sz="1100"/>
            </a:p>
            <a:p>
              <a:pPr algn="l"/>
              <a:r>
                <a:rPr kumimoji="1" lang="ja-JP" altLang="en-US" sz="1100" i="0">
                  <a:latin typeface="Cambria Math" panose="02040503050406030204" pitchFamily="18" charset="0"/>
                </a:rPr>
                <a:t>∴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  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𝛼∙𝛾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_𝑥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=(〖𝑇𝑀〗_𝑥/𝑁_𝑥 )∙𝑒𝑥𝑝{−</a:t>
              </a:r>
              <a:r>
                <a:rPr kumimoji="1" lang="ja-JP" alt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𝛽∙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(𝑥−80)}</a:t>
              </a:r>
              <a:endParaRPr kumimoji="1" lang="en-US" altLang="ja-JP" sz="1100"/>
            </a:p>
            <a:p>
              <a:pPr algn="l"/>
              <a:endParaRPr kumimoji="1" lang="en-US" altLang="ja-JP" sz="1100"/>
            </a:p>
            <a:p>
              <a:pPr algn="l"/>
              <a:r>
                <a:rPr kumimoji="1" lang="ja-JP" altLang="en-US" sz="1100"/>
                <a:t>　誤差棒は　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𝑀_𝑥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𝑀_𝑥 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 ̅±√(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𝑀_𝑥 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kumimoji="1" lang="ja-JP" altLang="en-US" sz="1100"/>
                <a:t>　　を伝搬</a:t>
              </a:r>
            </a:p>
          </xdr:txBody>
        </xdr:sp>
      </mc:Fallback>
    </mc:AlternateContent>
    <xdr:clientData/>
  </xdr:oneCellAnchor>
  <xdr:twoCellAnchor>
    <xdr:from>
      <xdr:col>18</xdr:col>
      <xdr:colOff>121920</xdr:colOff>
      <xdr:row>18</xdr:row>
      <xdr:rowOff>114300</xdr:rowOff>
    </xdr:from>
    <xdr:to>
      <xdr:col>23</xdr:col>
      <xdr:colOff>121920</xdr:colOff>
      <xdr:row>38</xdr:row>
      <xdr:rowOff>154940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93898E-BB21-45D0-B72B-84F12EB4D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502920</xdr:colOff>
      <xdr:row>40</xdr:row>
      <xdr:rowOff>53340</xdr:rowOff>
    </xdr:from>
    <xdr:to>
      <xdr:col>31</xdr:col>
      <xdr:colOff>106680</xdr:colOff>
      <xdr:row>65</xdr:row>
      <xdr:rowOff>7620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2081FE-978B-4069-9216-7A4D4B7FC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137160</xdr:colOff>
      <xdr:row>40</xdr:row>
      <xdr:rowOff>53340</xdr:rowOff>
    </xdr:from>
    <xdr:to>
      <xdr:col>38</xdr:col>
      <xdr:colOff>350520</xdr:colOff>
      <xdr:row>65</xdr:row>
      <xdr:rowOff>15240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677DF1-6079-4B4D-AF2B-6F5B018B4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60960</xdr:colOff>
      <xdr:row>40</xdr:row>
      <xdr:rowOff>53340</xdr:rowOff>
    </xdr:from>
    <xdr:to>
      <xdr:col>23</xdr:col>
      <xdr:colOff>426720</xdr:colOff>
      <xdr:row>65</xdr:row>
      <xdr:rowOff>15240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C03EA6-8468-47CF-A3C9-A3E8F19B4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91440</xdr:colOff>
      <xdr:row>0</xdr:row>
      <xdr:rowOff>38100</xdr:rowOff>
    </xdr:from>
    <xdr:to>
      <xdr:col>32</xdr:col>
      <xdr:colOff>251460</xdr:colOff>
      <xdr:row>17</xdr:row>
      <xdr:rowOff>160020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D85951-759E-463C-A6B1-3D72AA630EB1}"/>
            </a:ext>
          </a:extLst>
        </xdr:cNvPr>
        <xdr:cNvSpPr txBox="1"/>
      </xdr:nvSpPr>
      <xdr:spPr>
        <a:xfrm>
          <a:off x="16619220" y="38100"/>
          <a:ext cx="5646420" cy="3208020"/>
        </a:xfrm>
        <a:prstGeom prst="rect">
          <a:avLst/>
        </a:prstGeom>
        <a:solidFill>
          <a:schemeClr val="lt1"/>
        </a:solidFill>
        <a:ln w="952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【</a:t>
          </a:r>
          <a:r>
            <a:rPr kumimoji="1" lang="ja-JP" altLang="en-US" sz="1050"/>
            <a:t>計算手順</a:t>
          </a:r>
          <a:r>
            <a:rPr kumimoji="1" lang="en-US" altLang="ja-JP" sz="1050"/>
            <a:t>】</a:t>
          </a: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１）各波の死亡者数（整数）を指数関数回帰して、全世代の死亡者数を実数として求める（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 solver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el-G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l-GR" altLang="ja-JP" sz="1000">
              <a:solidFill>
                <a:srgbClr val="009900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を共通不変と仮定して、第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波＋第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波＋第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波（現在）の全データから</a:t>
          </a:r>
          <a:r>
            <a:rPr lang="ja-JP" altLang="en-US" sz="1000">
              <a:solidFill>
                <a:srgbClr val="009900"/>
              </a:solidFill>
              <a:effectLst/>
              <a:latin typeface="+mn-lt"/>
              <a:ea typeface="+mn-ea"/>
              <a:cs typeface="+mn-cs"/>
            </a:rPr>
            <a:t>仮の</a:t>
          </a:r>
          <a:r>
            <a:rPr lang="en-US" altLang="ja-JP" sz="1000">
              <a:solidFill>
                <a:srgbClr val="009900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を求める（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 solver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３）各波の世代別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αγ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を求める。ただし、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ja-JP" alt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歳代の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αγ</a:t>
          </a:r>
          <a:r>
            <a:rPr lang="en-US" altLang="ja-JP" sz="10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ja-JP" alt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値は、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歳代の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αγ</a:t>
          </a:r>
          <a:r>
            <a:rPr lang="en-US" altLang="ja-JP" sz="10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値に等しいと仮定する。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４）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月抗体検査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から真の感染者数を求め、第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波の全死者数から、≧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歳の致死率</a:t>
          </a: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 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算出する。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ja-JP" altLang="el-G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＝（≧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歳の死亡者数）／（≧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歳の真の感染者数）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＝（≧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歳の死亡者数）／［（真の全感染者数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)×N</a:t>
          </a:r>
          <a:r>
            <a:rPr lang="en-US" altLang="ja-JP" sz="7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γ(≧80,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i)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／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Σ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｛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Nx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γ(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x,i)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｝］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５）求めた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（推定中央値）を、</a:t>
          </a: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仮の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として以降の計算に用いる。</a:t>
          </a:r>
          <a:endParaRPr lang="en-US" altLang="ja-JP" sz="1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５）第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波の 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αγ 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波（前半）と酷似しているため、第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波の </a:t>
          </a:r>
          <a:r>
            <a:rPr lang="el-GR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n-US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波の </a:t>
          </a:r>
          <a:r>
            <a:rPr lang="el-GR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α3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に等しいと近似する。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６）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月抗体検査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から真の感染者数を求め、第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波＋第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波（～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12/16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）の全死者数から</a:t>
          </a:r>
          <a:r>
            <a:rPr lang="ja-JP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n-US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3 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を算出する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但し、真の感染者数は、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月抗体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検査からの値から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真の感染者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数を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差っ引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いておく。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７）</a:t>
          </a: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仮の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lang="en-US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の差（～（</a:t>
          </a:r>
          <a:r>
            <a:rPr lang="ja-JP" altLang="en-US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仮の</a:t>
          </a:r>
          <a:r>
            <a:rPr lang="en-US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lang="en-US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sz="10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）が最小となる、（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ja-JP" sz="1000">
              <a:solidFill>
                <a:srgbClr val="009900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）値を最適計算にて求める（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 solver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）。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８）第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波および第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波（現在迄）の世代別死者数を、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ja-JP" sz="1050">
              <a:solidFill>
                <a:srgbClr val="009900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で決まる真の致死率で除して、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世代別の真の感染者数を算出する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９）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波（現在迄）の真の感染者数を合算して、総・真の感染者数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を、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同様に、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波（現在迄）の死者数を合算して、総・死者数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を推定する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pPr lvl="0"/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総・死者数を総・真の感染者数で除して真の致死率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を、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総･感染者数を国内人口で除して、抗体保有率を推定する。（各波の内訳も同様に計算できる）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23</xdr:col>
      <xdr:colOff>167640</xdr:colOff>
      <xdr:row>18</xdr:row>
      <xdr:rowOff>137160</xdr:rowOff>
    </xdr:from>
    <xdr:to>
      <xdr:col>29</xdr:col>
      <xdr:colOff>419100</xdr:colOff>
      <xdr:row>39</xdr:row>
      <xdr:rowOff>7620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001AB5-9B87-4529-97F4-FC7C51F9F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342900</xdr:colOff>
      <xdr:row>44</xdr:row>
      <xdr:rowOff>0</xdr:rowOff>
    </xdr:from>
    <xdr:to>
      <xdr:col>2</xdr:col>
      <xdr:colOff>342900</xdr:colOff>
      <xdr:row>45</xdr:row>
      <xdr:rowOff>152400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4D65C97-1E63-474D-9401-586FD44926EB}"/>
            </a:ext>
          </a:extLst>
        </xdr:cNvPr>
        <xdr:cNvCxnSpPr/>
      </xdr:nvCxnSpPr>
      <xdr:spPr>
        <a:xfrm flipV="1">
          <a:off x="2202180" y="7292340"/>
          <a:ext cx="0" cy="320040"/>
        </a:xfrm>
        <a:prstGeom prst="straightConnector1">
          <a:avLst/>
        </a:prstGeom>
        <a:ln>
          <a:solidFill>
            <a:srgbClr val="FF5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41</xdr:row>
      <xdr:rowOff>15240</xdr:rowOff>
    </xdr:from>
    <xdr:to>
      <xdr:col>2</xdr:col>
      <xdr:colOff>342900</xdr:colOff>
      <xdr:row>42</xdr:row>
      <xdr:rowOff>167640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8DB2C60-1364-4BF7-A781-59449601B64C}"/>
            </a:ext>
          </a:extLst>
        </xdr:cNvPr>
        <xdr:cNvCxnSpPr/>
      </xdr:nvCxnSpPr>
      <xdr:spPr>
        <a:xfrm flipV="1">
          <a:off x="2202180" y="6804660"/>
          <a:ext cx="0" cy="320040"/>
        </a:xfrm>
        <a:prstGeom prst="straightConnector1">
          <a:avLst/>
        </a:prstGeom>
        <a:ln>
          <a:solidFill>
            <a:srgbClr val="FF5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76200</xdr:colOff>
      <xdr:row>65</xdr:row>
      <xdr:rowOff>34290</xdr:rowOff>
    </xdr:from>
    <xdr:to>
      <xdr:col>23</xdr:col>
      <xdr:colOff>434340</xdr:colOff>
      <xdr:row>82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BA93288-1FEF-4E47-A413-90BDB0CCF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0.90164</cdr:x>
      <cdr:y>0.85294</cdr:y>
    </cdr:from>
    <cdr:to>
      <cdr:x>0.97377</cdr:x>
      <cdr:y>0.93382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F3017F-3E35-41A4-8C73-325B1BB69FC7}"/>
            </a:ext>
          </a:extLst>
        </cdr:cNvPr>
        <cdr:cNvSpPr txBox="1"/>
      </cdr:nvSpPr>
      <cdr:spPr>
        <a:xfrm xmlns:a="http://schemas.openxmlformats.org/drawingml/2006/main">
          <a:off x="3143250" y="2651760"/>
          <a:ext cx="25146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超</a:t>
          </a:r>
        </a:p>
      </cdr:txBody>
    </cdr:sp>
  </cdr:relSizeAnchor>
  <cdr:relSizeAnchor xmlns:cdr="http://schemas.openxmlformats.org/drawingml/2006/chartDrawing">
    <cdr:from>
      <cdr:x>0.44962</cdr:x>
      <cdr:y>0.00679</cdr:y>
    </cdr:from>
    <cdr:to>
      <cdr:x>0.7125</cdr:x>
      <cdr:y>0.08773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D845E9D-29D9-4CA9-B04F-89E53816CA91}"/>
            </a:ext>
          </a:extLst>
        </cdr:cNvPr>
        <cdr:cNvSpPr txBox="1"/>
      </cdr:nvSpPr>
      <cdr:spPr>
        <a:xfrm xmlns:a="http://schemas.openxmlformats.org/drawingml/2006/main">
          <a:off x="1370442" y="23294"/>
          <a:ext cx="801258" cy="2777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altLang="ja-JP" sz="1200">
              <a:solidFill>
                <a:srgbClr val="FF0000"/>
              </a:solidFill>
            </a:rPr>
            <a:t>β</a:t>
          </a:r>
          <a:r>
            <a:rPr lang="ja-JP" altLang="en-US" sz="1200">
              <a:solidFill>
                <a:srgbClr val="FF0000"/>
              </a:solidFill>
            </a:rPr>
            <a:t>＝</a:t>
          </a:r>
          <a:r>
            <a:rPr lang="en-US" altLang="ja-JP" sz="1200">
              <a:solidFill>
                <a:srgbClr val="FF0000"/>
              </a:solidFill>
            </a:rPr>
            <a:t>0.133</a:t>
          </a:r>
          <a:r>
            <a:rPr lang="ja-JP" altLang="en-US" sz="1100">
              <a:solidFill>
                <a:srgbClr val="FF0000"/>
              </a:solidFill>
            </a:rPr>
            <a:t>　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0.23678</cdr:x>
      <cdr:y>0.37785</cdr:y>
    </cdr:from>
    <cdr:to>
      <cdr:x>0.83007</cdr:x>
      <cdr:y>0.6382</cdr:y>
    </cdr:to>
    <cdr:sp macro="" textlink="">
      <cdr:nvSpPr>
        <cdr:cNvPr id="3" name="フリーフォーム: 図形 2">
          <a:extLst xmlns:a="http://schemas.openxmlformats.org/drawingml/2006/main">
            <a:ext uri="{FF2B5EF4-FFF2-40B4-BE49-F238E27FC236}">
              <a16:creationId xmlns:a16="http://schemas.microsoft.com/office/drawing/2014/main" id="{759DA1BC-57C3-474D-8604-C34066E507E1}"/>
            </a:ext>
          </a:extLst>
        </cdr:cNvPr>
        <cdr:cNvSpPr/>
      </cdr:nvSpPr>
      <cdr:spPr>
        <a:xfrm xmlns:a="http://schemas.openxmlformats.org/drawingml/2006/main">
          <a:off x="1060887" y="1592191"/>
          <a:ext cx="2658283" cy="1097093"/>
        </a:xfrm>
        <a:custGeom xmlns:a="http://schemas.openxmlformats.org/drawingml/2006/main">
          <a:avLst/>
          <a:gdLst>
            <a:gd name="connsiteX0" fmla="*/ 44812 w 2631813"/>
            <a:gd name="connsiteY0" fmla="*/ 238841 h 831298"/>
            <a:gd name="connsiteX1" fmla="*/ 547732 w 2631813"/>
            <a:gd name="connsiteY1" fmla="*/ 33101 h 831298"/>
            <a:gd name="connsiteX2" fmla="*/ 921112 w 2631813"/>
            <a:gd name="connsiteY2" fmla="*/ 2621 h 831298"/>
            <a:gd name="connsiteX3" fmla="*/ 1324972 w 2631813"/>
            <a:gd name="connsiteY3" fmla="*/ 10241 h 831298"/>
            <a:gd name="connsiteX4" fmla="*/ 1667872 w 2631813"/>
            <a:gd name="connsiteY4" fmla="*/ 78821 h 831298"/>
            <a:gd name="connsiteX5" fmla="*/ 1881232 w 2631813"/>
            <a:gd name="connsiteY5" fmla="*/ 101681 h 831298"/>
            <a:gd name="connsiteX6" fmla="*/ 2155552 w 2631813"/>
            <a:gd name="connsiteY6" fmla="*/ 147401 h 831298"/>
            <a:gd name="connsiteX7" fmla="*/ 2452732 w 2631813"/>
            <a:gd name="connsiteY7" fmla="*/ 231221 h 831298"/>
            <a:gd name="connsiteX8" fmla="*/ 2612752 w 2631813"/>
            <a:gd name="connsiteY8" fmla="*/ 315041 h 831298"/>
            <a:gd name="connsiteX9" fmla="*/ 2612752 w 2631813"/>
            <a:gd name="connsiteY9" fmla="*/ 467441 h 831298"/>
            <a:gd name="connsiteX10" fmla="*/ 2467972 w 2631813"/>
            <a:gd name="connsiteY10" fmla="*/ 497921 h 831298"/>
            <a:gd name="connsiteX11" fmla="*/ 2086972 w 2631813"/>
            <a:gd name="connsiteY11" fmla="*/ 475061 h 831298"/>
            <a:gd name="connsiteX12" fmla="*/ 1530712 w 2631813"/>
            <a:gd name="connsiteY12" fmla="*/ 360761 h 831298"/>
            <a:gd name="connsiteX13" fmla="*/ 982072 w 2631813"/>
            <a:gd name="connsiteY13" fmla="*/ 414101 h 831298"/>
            <a:gd name="connsiteX14" fmla="*/ 570592 w 2631813"/>
            <a:gd name="connsiteY14" fmla="*/ 376001 h 831298"/>
            <a:gd name="connsiteX15" fmla="*/ 136252 w 2631813"/>
            <a:gd name="connsiteY15" fmla="*/ 757001 h 831298"/>
            <a:gd name="connsiteX16" fmla="*/ 52432 w 2631813"/>
            <a:gd name="connsiteY16" fmla="*/ 825581 h 831298"/>
            <a:gd name="connsiteX17" fmla="*/ 21952 w 2631813"/>
            <a:gd name="connsiteY17" fmla="*/ 673181 h 831298"/>
            <a:gd name="connsiteX18" fmla="*/ 21952 w 2631813"/>
            <a:gd name="connsiteY18" fmla="*/ 444581 h 831298"/>
            <a:gd name="connsiteX19" fmla="*/ 44812 w 2631813"/>
            <a:gd name="connsiteY19" fmla="*/ 238841 h 831298"/>
            <a:gd name="connsiteX0" fmla="*/ 91319 w 2617360"/>
            <a:gd name="connsiteY0" fmla="*/ 124541 h 831298"/>
            <a:gd name="connsiteX1" fmla="*/ 533279 w 2617360"/>
            <a:gd name="connsiteY1" fmla="*/ 33101 h 831298"/>
            <a:gd name="connsiteX2" fmla="*/ 906659 w 2617360"/>
            <a:gd name="connsiteY2" fmla="*/ 2621 h 831298"/>
            <a:gd name="connsiteX3" fmla="*/ 1310519 w 2617360"/>
            <a:gd name="connsiteY3" fmla="*/ 10241 h 831298"/>
            <a:gd name="connsiteX4" fmla="*/ 1653419 w 2617360"/>
            <a:gd name="connsiteY4" fmla="*/ 78821 h 831298"/>
            <a:gd name="connsiteX5" fmla="*/ 1866779 w 2617360"/>
            <a:gd name="connsiteY5" fmla="*/ 101681 h 831298"/>
            <a:gd name="connsiteX6" fmla="*/ 2141099 w 2617360"/>
            <a:gd name="connsiteY6" fmla="*/ 147401 h 831298"/>
            <a:gd name="connsiteX7" fmla="*/ 2438279 w 2617360"/>
            <a:gd name="connsiteY7" fmla="*/ 231221 h 831298"/>
            <a:gd name="connsiteX8" fmla="*/ 2598299 w 2617360"/>
            <a:gd name="connsiteY8" fmla="*/ 315041 h 831298"/>
            <a:gd name="connsiteX9" fmla="*/ 2598299 w 2617360"/>
            <a:gd name="connsiteY9" fmla="*/ 467441 h 831298"/>
            <a:gd name="connsiteX10" fmla="*/ 2453519 w 2617360"/>
            <a:gd name="connsiteY10" fmla="*/ 497921 h 831298"/>
            <a:gd name="connsiteX11" fmla="*/ 2072519 w 2617360"/>
            <a:gd name="connsiteY11" fmla="*/ 475061 h 831298"/>
            <a:gd name="connsiteX12" fmla="*/ 1516259 w 2617360"/>
            <a:gd name="connsiteY12" fmla="*/ 360761 h 831298"/>
            <a:gd name="connsiteX13" fmla="*/ 967619 w 2617360"/>
            <a:gd name="connsiteY13" fmla="*/ 414101 h 831298"/>
            <a:gd name="connsiteX14" fmla="*/ 556139 w 2617360"/>
            <a:gd name="connsiteY14" fmla="*/ 376001 h 831298"/>
            <a:gd name="connsiteX15" fmla="*/ 121799 w 2617360"/>
            <a:gd name="connsiteY15" fmla="*/ 757001 h 831298"/>
            <a:gd name="connsiteX16" fmla="*/ 37979 w 2617360"/>
            <a:gd name="connsiteY16" fmla="*/ 825581 h 831298"/>
            <a:gd name="connsiteX17" fmla="*/ 7499 w 2617360"/>
            <a:gd name="connsiteY17" fmla="*/ 673181 h 831298"/>
            <a:gd name="connsiteX18" fmla="*/ 7499 w 2617360"/>
            <a:gd name="connsiteY18" fmla="*/ 444581 h 831298"/>
            <a:gd name="connsiteX19" fmla="*/ 91319 w 2617360"/>
            <a:gd name="connsiteY19" fmla="*/ 124541 h 831298"/>
            <a:gd name="connsiteX0" fmla="*/ 83151 w 2616812"/>
            <a:gd name="connsiteY0" fmla="*/ 231221 h 831298"/>
            <a:gd name="connsiteX1" fmla="*/ 532731 w 2616812"/>
            <a:gd name="connsiteY1" fmla="*/ 33101 h 831298"/>
            <a:gd name="connsiteX2" fmla="*/ 906111 w 2616812"/>
            <a:gd name="connsiteY2" fmla="*/ 2621 h 831298"/>
            <a:gd name="connsiteX3" fmla="*/ 1309971 w 2616812"/>
            <a:gd name="connsiteY3" fmla="*/ 10241 h 831298"/>
            <a:gd name="connsiteX4" fmla="*/ 1652871 w 2616812"/>
            <a:gd name="connsiteY4" fmla="*/ 78821 h 831298"/>
            <a:gd name="connsiteX5" fmla="*/ 1866231 w 2616812"/>
            <a:gd name="connsiteY5" fmla="*/ 101681 h 831298"/>
            <a:gd name="connsiteX6" fmla="*/ 2140551 w 2616812"/>
            <a:gd name="connsiteY6" fmla="*/ 147401 h 831298"/>
            <a:gd name="connsiteX7" fmla="*/ 2437731 w 2616812"/>
            <a:gd name="connsiteY7" fmla="*/ 231221 h 831298"/>
            <a:gd name="connsiteX8" fmla="*/ 2597751 w 2616812"/>
            <a:gd name="connsiteY8" fmla="*/ 315041 h 831298"/>
            <a:gd name="connsiteX9" fmla="*/ 2597751 w 2616812"/>
            <a:gd name="connsiteY9" fmla="*/ 467441 h 831298"/>
            <a:gd name="connsiteX10" fmla="*/ 2452971 w 2616812"/>
            <a:gd name="connsiteY10" fmla="*/ 497921 h 831298"/>
            <a:gd name="connsiteX11" fmla="*/ 2071971 w 2616812"/>
            <a:gd name="connsiteY11" fmla="*/ 475061 h 831298"/>
            <a:gd name="connsiteX12" fmla="*/ 1515711 w 2616812"/>
            <a:gd name="connsiteY12" fmla="*/ 360761 h 831298"/>
            <a:gd name="connsiteX13" fmla="*/ 967071 w 2616812"/>
            <a:gd name="connsiteY13" fmla="*/ 414101 h 831298"/>
            <a:gd name="connsiteX14" fmla="*/ 555591 w 2616812"/>
            <a:gd name="connsiteY14" fmla="*/ 376001 h 831298"/>
            <a:gd name="connsiteX15" fmla="*/ 121251 w 2616812"/>
            <a:gd name="connsiteY15" fmla="*/ 757001 h 831298"/>
            <a:gd name="connsiteX16" fmla="*/ 37431 w 2616812"/>
            <a:gd name="connsiteY16" fmla="*/ 825581 h 831298"/>
            <a:gd name="connsiteX17" fmla="*/ 6951 w 2616812"/>
            <a:gd name="connsiteY17" fmla="*/ 673181 h 831298"/>
            <a:gd name="connsiteX18" fmla="*/ 6951 w 2616812"/>
            <a:gd name="connsiteY18" fmla="*/ 444581 h 831298"/>
            <a:gd name="connsiteX19" fmla="*/ 83151 w 2616812"/>
            <a:gd name="connsiteY19" fmla="*/ 231221 h 831298"/>
            <a:gd name="connsiteX0" fmla="*/ 148545 w 2621246"/>
            <a:gd name="connsiteY0" fmla="*/ 215981 h 831298"/>
            <a:gd name="connsiteX1" fmla="*/ 537165 w 2621246"/>
            <a:gd name="connsiteY1" fmla="*/ 33101 h 831298"/>
            <a:gd name="connsiteX2" fmla="*/ 910545 w 2621246"/>
            <a:gd name="connsiteY2" fmla="*/ 2621 h 831298"/>
            <a:gd name="connsiteX3" fmla="*/ 1314405 w 2621246"/>
            <a:gd name="connsiteY3" fmla="*/ 10241 h 831298"/>
            <a:gd name="connsiteX4" fmla="*/ 1657305 w 2621246"/>
            <a:gd name="connsiteY4" fmla="*/ 78821 h 831298"/>
            <a:gd name="connsiteX5" fmla="*/ 1870665 w 2621246"/>
            <a:gd name="connsiteY5" fmla="*/ 101681 h 831298"/>
            <a:gd name="connsiteX6" fmla="*/ 2144985 w 2621246"/>
            <a:gd name="connsiteY6" fmla="*/ 147401 h 831298"/>
            <a:gd name="connsiteX7" fmla="*/ 2442165 w 2621246"/>
            <a:gd name="connsiteY7" fmla="*/ 231221 h 831298"/>
            <a:gd name="connsiteX8" fmla="*/ 2602185 w 2621246"/>
            <a:gd name="connsiteY8" fmla="*/ 315041 h 831298"/>
            <a:gd name="connsiteX9" fmla="*/ 2602185 w 2621246"/>
            <a:gd name="connsiteY9" fmla="*/ 467441 h 831298"/>
            <a:gd name="connsiteX10" fmla="*/ 2457405 w 2621246"/>
            <a:gd name="connsiteY10" fmla="*/ 497921 h 831298"/>
            <a:gd name="connsiteX11" fmla="*/ 2076405 w 2621246"/>
            <a:gd name="connsiteY11" fmla="*/ 475061 h 831298"/>
            <a:gd name="connsiteX12" fmla="*/ 1520145 w 2621246"/>
            <a:gd name="connsiteY12" fmla="*/ 360761 h 831298"/>
            <a:gd name="connsiteX13" fmla="*/ 971505 w 2621246"/>
            <a:gd name="connsiteY13" fmla="*/ 414101 h 831298"/>
            <a:gd name="connsiteX14" fmla="*/ 560025 w 2621246"/>
            <a:gd name="connsiteY14" fmla="*/ 376001 h 831298"/>
            <a:gd name="connsiteX15" fmla="*/ 125685 w 2621246"/>
            <a:gd name="connsiteY15" fmla="*/ 757001 h 831298"/>
            <a:gd name="connsiteX16" fmla="*/ 41865 w 2621246"/>
            <a:gd name="connsiteY16" fmla="*/ 825581 h 831298"/>
            <a:gd name="connsiteX17" fmla="*/ 11385 w 2621246"/>
            <a:gd name="connsiteY17" fmla="*/ 673181 h 831298"/>
            <a:gd name="connsiteX18" fmla="*/ 11385 w 2621246"/>
            <a:gd name="connsiteY18" fmla="*/ 444581 h 831298"/>
            <a:gd name="connsiteX19" fmla="*/ 148545 w 2621246"/>
            <a:gd name="connsiteY19" fmla="*/ 215981 h 831298"/>
            <a:gd name="connsiteX0" fmla="*/ 148545 w 2614362"/>
            <a:gd name="connsiteY0" fmla="*/ 215981 h 831298"/>
            <a:gd name="connsiteX1" fmla="*/ 537165 w 2614362"/>
            <a:gd name="connsiteY1" fmla="*/ 33101 h 831298"/>
            <a:gd name="connsiteX2" fmla="*/ 910545 w 2614362"/>
            <a:gd name="connsiteY2" fmla="*/ 2621 h 831298"/>
            <a:gd name="connsiteX3" fmla="*/ 1314405 w 2614362"/>
            <a:gd name="connsiteY3" fmla="*/ 10241 h 831298"/>
            <a:gd name="connsiteX4" fmla="*/ 1657305 w 2614362"/>
            <a:gd name="connsiteY4" fmla="*/ 78821 h 831298"/>
            <a:gd name="connsiteX5" fmla="*/ 1870665 w 2614362"/>
            <a:gd name="connsiteY5" fmla="*/ 101681 h 831298"/>
            <a:gd name="connsiteX6" fmla="*/ 2144985 w 2614362"/>
            <a:gd name="connsiteY6" fmla="*/ 147401 h 831298"/>
            <a:gd name="connsiteX7" fmla="*/ 2442165 w 2614362"/>
            <a:gd name="connsiteY7" fmla="*/ 231221 h 831298"/>
            <a:gd name="connsiteX8" fmla="*/ 2602185 w 2614362"/>
            <a:gd name="connsiteY8" fmla="*/ 315041 h 831298"/>
            <a:gd name="connsiteX9" fmla="*/ 2586945 w 2614362"/>
            <a:gd name="connsiteY9" fmla="*/ 444581 h 831298"/>
            <a:gd name="connsiteX10" fmla="*/ 2457405 w 2614362"/>
            <a:gd name="connsiteY10" fmla="*/ 497921 h 831298"/>
            <a:gd name="connsiteX11" fmla="*/ 2076405 w 2614362"/>
            <a:gd name="connsiteY11" fmla="*/ 475061 h 831298"/>
            <a:gd name="connsiteX12" fmla="*/ 1520145 w 2614362"/>
            <a:gd name="connsiteY12" fmla="*/ 360761 h 831298"/>
            <a:gd name="connsiteX13" fmla="*/ 971505 w 2614362"/>
            <a:gd name="connsiteY13" fmla="*/ 414101 h 831298"/>
            <a:gd name="connsiteX14" fmla="*/ 560025 w 2614362"/>
            <a:gd name="connsiteY14" fmla="*/ 376001 h 831298"/>
            <a:gd name="connsiteX15" fmla="*/ 125685 w 2614362"/>
            <a:gd name="connsiteY15" fmla="*/ 757001 h 831298"/>
            <a:gd name="connsiteX16" fmla="*/ 41865 w 2614362"/>
            <a:gd name="connsiteY16" fmla="*/ 825581 h 831298"/>
            <a:gd name="connsiteX17" fmla="*/ 11385 w 2614362"/>
            <a:gd name="connsiteY17" fmla="*/ 673181 h 831298"/>
            <a:gd name="connsiteX18" fmla="*/ 11385 w 2614362"/>
            <a:gd name="connsiteY18" fmla="*/ 444581 h 831298"/>
            <a:gd name="connsiteX19" fmla="*/ 148545 w 2614362"/>
            <a:gd name="connsiteY19" fmla="*/ 215981 h 831298"/>
            <a:gd name="connsiteX0" fmla="*/ 148545 w 2614362"/>
            <a:gd name="connsiteY0" fmla="*/ 215981 h 830943"/>
            <a:gd name="connsiteX1" fmla="*/ 537165 w 2614362"/>
            <a:gd name="connsiteY1" fmla="*/ 33101 h 830943"/>
            <a:gd name="connsiteX2" fmla="*/ 910545 w 2614362"/>
            <a:gd name="connsiteY2" fmla="*/ 2621 h 830943"/>
            <a:gd name="connsiteX3" fmla="*/ 1314405 w 2614362"/>
            <a:gd name="connsiteY3" fmla="*/ 10241 h 830943"/>
            <a:gd name="connsiteX4" fmla="*/ 1657305 w 2614362"/>
            <a:gd name="connsiteY4" fmla="*/ 78821 h 830943"/>
            <a:gd name="connsiteX5" fmla="*/ 1870665 w 2614362"/>
            <a:gd name="connsiteY5" fmla="*/ 101681 h 830943"/>
            <a:gd name="connsiteX6" fmla="*/ 2144985 w 2614362"/>
            <a:gd name="connsiteY6" fmla="*/ 147401 h 830943"/>
            <a:gd name="connsiteX7" fmla="*/ 2442165 w 2614362"/>
            <a:gd name="connsiteY7" fmla="*/ 231221 h 830943"/>
            <a:gd name="connsiteX8" fmla="*/ 2602185 w 2614362"/>
            <a:gd name="connsiteY8" fmla="*/ 315041 h 830943"/>
            <a:gd name="connsiteX9" fmla="*/ 2586945 w 2614362"/>
            <a:gd name="connsiteY9" fmla="*/ 444581 h 830943"/>
            <a:gd name="connsiteX10" fmla="*/ 2457405 w 2614362"/>
            <a:gd name="connsiteY10" fmla="*/ 497921 h 830943"/>
            <a:gd name="connsiteX11" fmla="*/ 2076405 w 2614362"/>
            <a:gd name="connsiteY11" fmla="*/ 475061 h 830943"/>
            <a:gd name="connsiteX12" fmla="*/ 1520145 w 2614362"/>
            <a:gd name="connsiteY12" fmla="*/ 360761 h 830943"/>
            <a:gd name="connsiteX13" fmla="*/ 971505 w 2614362"/>
            <a:gd name="connsiteY13" fmla="*/ 414101 h 830943"/>
            <a:gd name="connsiteX14" fmla="*/ 575265 w 2614362"/>
            <a:gd name="connsiteY14" fmla="*/ 391241 h 830943"/>
            <a:gd name="connsiteX15" fmla="*/ 125685 w 2614362"/>
            <a:gd name="connsiteY15" fmla="*/ 757001 h 830943"/>
            <a:gd name="connsiteX16" fmla="*/ 41865 w 2614362"/>
            <a:gd name="connsiteY16" fmla="*/ 825581 h 830943"/>
            <a:gd name="connsiteX17" fmla="*/ 11385 w 2614362"/>
            <a:gd name="connsiteY17" fmla="*/ 673181 h 830943"/>
            <a:gd name="connsiteX18" fmla="*/ 11385 w 2614362"/>
            <a:gd name="connsiteY18" fmla="*/ 444581 h 830943"/>
            <a:gd name="connsiteX19" fmla="*/ 148545 w 2614362"/>
            <a:gd name="connsiteY19" fmla="*/ 215981 h 830943"/>
            <a:gd name="connsiteX0" fmla="*/ 148545 w 2614362"/>
            <a:gd name="connsiteY0" fmla="*/ 215981 h 826305"/>
            <a:gd name="connsiteX1" fmla="*/ 537165 w 2614362"/>
            <a:gd name="connsiteY1" fmla="*/ 33101 h 826305"/>
            <a:gd name="connsiteX2" fmla="*/ 910545 w 2614362"/>
            <a:gd name="connsiteY2" fmla="*/ 2621 h 826305"/>
            <a:gd name="connsiteX3" fmla="*/ 1314405 w 2614362"/>
            <a:gd name="connsiteY3" fmla="*/ 10241 h 826305"/>
            <a:gd name="connsiteX4" fmla="*/ 1657305 w 2614362"/>
            <a:gd name="connsiteY4" fmla="*/ 78821 h 826305"/>
            <a:gd name="connsiteX5" fmla="*/ 1870665 w 2614362"/>
            <a:gd name="connsiteY5" fmla="*/ 101681 h 826305"/>
            <a:gd name="connsiteX6" fmla="*/ 2144985 w 2614362"/>
            <a:gd name="connsiteY6" fmla="*/ 147401 h 826305"/>
            <a:gd name="connsiteX7" fmla="*/ 2442165 w 2614362"/>
            <a:gd name="connsiteY7" fmla="*/ 231221 h 826305"/>
            <a:gd name="connsiteX8" fmla="*/ 2602185 w 2614362"/>
            <a:gd name="connsiteY8" fmla="*/ 315041 h 826305"/>
            <a:gd name="connsiteX9" fmla="*/ 2586945 w 2614362"/>
            <a:gd name="connsiteY9" fmla="*/ 444581 h 826305"/>
            <a:gd name="connsiteX10" fmla="*/ 2457405 w 2614362"/>
            <a:gd name="connsiteY10" fmla="*/ 497921 h 826305"/>
            <a:gd name="connsiteX11" fmla="*/ 2076405 w 2614362"/>
            <a:gd name="connsiteY11" fmla="*/ 475061 h 826305"/>
            <a:gd name="connsiteX12" fmla="*/ 1520145 w 2614362"/>
            <a:gd name="connsiteY12" fmla="*/ 360761 h 826305"/>
            <a:gd name="connsiteX13" fmla="*/ 971505 w 2614362"/>
            <a:gd name="connsiteY13" fmla="*/ 414101 h 826305"/>
            <a:gd name="connsiteX14" fmla="*/ 575265 w 2614362"/>
            <a:gd name="connsiteY14" fmla="*/ 391241 h 826305"/>
            <a:gd name="connsiteX15" fmla="*/ 308565 w 2614362"/>
            <a:gd name="connsiteY15" fmla="*/ 612221 h 826305"/>
            <a:gd name="connsiteX16" fmla="*/ 41865 w 2614362"/>
            <a:gd name="connsiteY16" fmla="*/ 825581 h 826305"/>
            <a:gd name="connsiteX17" fmla="*/ 11385 w 2614362"/>
            <a:gd name="connsiteY17" fmla="*/ 673181 h 826305"/>
            <a:gd name="connsiteX18" fmla="*/ 11385 w 2614362"/>
            <a:gd name="connsiteY18" fmla="*/ 444581 h 826305"/>
            <a:gd name="connsiteX19" fmla="*/ 148545 w 2614362"/>
            <a:gd name="connsiteY19" fmla="*/ 215981 h 826305"/>
            <a:gd name="connsiteX0" fmla="*/ 148545 w 2614362"/>
            <a:gd name="connsiteY0" fmla="*/ 215981 h 826305"/>
            <a:gd name="connsiteX1" fmla="*/ 537165 w 2614362"/>
            <a:gd name="connsiteY1" fmla="*/ 33101 h 826305"/>
            <a:gd name="connsiteX2" fmla="*/ 910545 w 2614362"/>
            <a:gd name="connsiteY2" fmla="*/ 2621 h 826305"/>
            <a:gd name="connsiteX3" fmla="*/ 1314405 w 2614362"/>
            <a:gd name="connsiteY3" fmla="*/ 10241 h 826305"/>
            <a:gd name="connsiteX4" fmla="*/ 1657305 w 2614362"/>
            <a:gd name="connsiteY4" fmla="*/ 78821 h 826305"/>
            <a:gd name="connsiteX5" fmla="*/ 1870665 w 2614362"/>
            <a:gd name="connsiteY5" fmla="*/ 101681 h 826305"/>
            <a:gd name="connsiteX6" fmla="*/ 2144985 w 2614362"/>
            <a:gd name="connsiteY6" fmla="*/ 147401 h 826305"/>
            <a:gd name="connsiteX7" fmla="*/ 2442165 w 2614362"/>
            <a:gd name="connsiteY7" fmla="*/ 231221 h 826305"/>
            <a:gd name="connsiteX8" fmla="*/ 2602185 w 2614362"/>
            <a:gd name="connsiteY8" fmla="*/ 315041 h 826305"/>
            <a:gd name="connsiteX9" fmla="*/ 2586945 w 2614362"/>
            <a:gd name="connsiteY9" fmla="*/ 444581 h 826305"/>
            <a:gd name="connsiteX10" fmla="*/ 2457405 w 2614362"/>
            <a:gd name="connsiteY10" fmla="*/ 497921 h 826305"/>
            <a:gd name="connsiteX11" fmla="*/ 2076405 w 2614362"/>
            <a:gd name="connsiteY11" fmla="*/ 475061 h 826305"/>
            <a:gd name="connsiteX12" fmla="*/ 1520145 w 2614362"/>
            <a:gd name="connsiteY12" fmla="*/ 360761 h 826305"/>
            <a:gd name="connsiteX13" fmla="*/ 971505 w 2614362"/>
            <a:gd name="connsiteY13" fmla="*/ 414101 h 826305"/>
            <a:gd name="connsiteX14" fmla="*/ 575265 w 2614362"/>
            <a:gd name="connsiteY14" fmla="*/ 391241 h 826305"/>
            <a:gd name="connsiteX15" fmla="*/ 308565 w 2614362"/>
            <a:gd name="connsiteY15" fmla="*/ 612221 h 826305"/>
            <a:gd name="connsiteX16" fmla="*/ 41865 w 2614362"/>
            <a:gd name="connsiteY16" fmla="*/ 825581 h 826305"/>
            <a:gd name="connsiteX17" fmla="*/ 11385 w 2614362"/>
            <a:gd name="connsiteY17" fmla="*/ 673181 h 826305"/>
            <a:gd name="connsiteX18" fmla="*/ 11385 w 2614362"/>
            <a:gd name="connsiteY18" fmla="*/ 444581 h 826305"/>
            <a:gd name="connsiteX19" fmla="*/ 148545 w 2614362"/>
            <a:gd name="connsiteY19" fmla="*/ 215981 h 826305"/>
            <a:gd name="connsiteX0" fmla="*/ 165172 w 2630989"/>
            <a:gd name="connsiteY0" fmla="*/ 215981 h 682170"/>
            <a:gd name="connsiteX1" fmla="*/ 553792 w 2630989"/>
            <a:gd name="connsiteY1" fmla="*/ 33101 h 682170"/>
            <a:gd name="connsiteX2" fmla="*/ 927172 w 2630989"/>
            <a:gd name="connsiteY2" fmla="*/ 2621 h 682170"/>
            <a:gd name="connsiteX3" fmla="*/ 1331032 w 2630989"/>
            <a:gd name="connsiteY3" fmla="*/ 10241 h 682170"/>
            <a:gd name="connsiteX4" fmla="*/ 1673932 w 2630989"/>
            <a:gd name="connsiteY4" fmla="*/ 78821 h 682170"/>
            <a:gd name="connsiteX5" fmla="*/ 1887292 w 2630989"/>
            <a:gd name="connsiteY5" fmla="*/ 101681 h 682170"/>
            <a:gd name="connsiteX6" fmla="*/ 2161612 w 2630989"/>
            <a:gd name="connsiteY6" fmla="*/ 147401 h 682170"/>
            <a:gd name="connsiteX7" fmla="*/ 2458792 w 2630989"/>
            <a:gd name="connsiteY7" fmla="*/ 231221 h 682170"/>
            <a:gd name="connsiteX8" fmla="*/ 2618812 w 2630989"/>
            <a:gd name="connsiteY8" fmla="*/ 315041 h 682170"/>
            <a:gd name="connsiteX9" fmla="*/ 2603572 w 2630989"/>
            <a:gd name="connsiteY9" fmla="*/ 444581 h 682170"/>
            <a:gd name="connsiteX10" fmla="*/ 2474032 w 2630989"/>
            <a:gd name="connsiteY10" fmla="*/ 497921 h 682170"/>
            <a:gd name="connsiteX11" fmla="*/ 2093032 w 2630989"/>
            <a:gd name="connsiteY11" fmla="*/ 475061 h 682170"/>
            <a:gd name="connsiteX12" fmla="*/ 1536772 w 2630989"/>
            <a:gd name="connsiteY12" fmla="*/ 360761 h 682170"/>
            <a:gd name="connsiteX13" fmla="*/ 988132 w 2630989"/>
            <a:gd name="connsiteY13" fmla="*/ 414101 h 682170"/>
            <a:gd name="connsiteX14" fmla="*/ 591892 w 2630989"/>
            <a:gd name="connsiteY14" fmla="*/ 391241 h 682170"/>
            <a:gd name="connsiteX15" fmla="*/ 325192 w 2630989"/>
            <a:gd name="connsiteY15" fmla="*/ 612221 h 682170"/>
            <a:gd name="connsiteX16" fmla="*/ 28012 w 2630989"/>
            <a:gd name="connsiteY16" fmla="*/ 673181 h 682170"/>
            <a:gd name="connsiteX17" fmla="*/ 28012 w 2630989"/>
            <a:gd name="connsiteY17" fmla="*/ 444581 h 682170"/>
            <a:gd name="connsiteX18" fmla="*/ 165172 w 2630989"/>
            <a:gd name="connsiteY18" fmla="*/ 215981 h 682170"/>
            <a:gd name="connsiteX0" fmla="*/ 160227 w 2626044"/>
            <a:gd name="connsiteY0" fmla="*/ 215981 h 836189"/>
            <a:gd name="connsiteX1" fmla="*/ 548847 w 2626044"/>
            <a:gd name="connsiteY1" fmla="*/ 33101 h 836189"/>
            <a:gd name="connsiteX2" fmla="*/ 922227 w 2626044"/>
            <a:gd name="connsiteY2" fmla="*/ 2621 h 836189"/>
            <a:gd name="connsiteX3" fmla="*/ 1326087 w 2626044"/>
            <a:gd name="connsiteY3" fmla="*/ 10241 h 836189"/>
            <a:gd name="connsiteX4" fmla="*/ 1668987 w 2626044"/>
            <a:gd name="connsiteY4" fmla="*/ 78821 h 836189"/>
            <a:gd name="connsiteX5" fmla="*/ 1882347 w 2626044"/>
            <a:gd name="connsiteY5" fmla="*/ 101681 h 836189"/>
            <a:gd name="connsiteX6" fmla="*/ 2156667 w 2626044"/>
            <a:gd name="connsiteY6" fmla="*/ 147401 h 836189"/>
            <a:gd name="connsiteX7" fmla="*/ 2453847 w 2626044"/>
            <a:gd name="connsiteY7" fmla="*/ 231221 h 836189"/>
            <a:gd name="connsiteX8" fmla="*/ 2613867 w 2626044"/>
            <a:gd name="connsiteY8" fmla="*/ 315041 h 836189"/>
            <a:gd name="connsiteX9" fmla="*/ 2598627 w 2626044"/>
            <a:gd name="connsiteY9" fmla="*/ 444581 h 836189"/>
            <a:gd name="connsiteX10" fmla="*/ 2469087 w 2626044"/>
            <a:gd name="connsiteY10" fmla="*/ 497921 h 836189"/>
            <a:gd name="connsiteX11" fmla="*/ 2088087 w 2626044"/>
            <a:gd name="connsiteY11" fmla="*/ 475061 h 836189"/>
            <a:gd name="connsiteX12" fmla="*/ 1531827 w 2626044"/>
            <a:gd name="connsiteY12" fmla="*/ 360761 h 836189"/>
            <a:gd name="connsiteX13" fmla="*/ 983187 w 2626044"/>
            <a:gd name="connsiteY13" fmla="*/ 414101 h 836189"/>
            <a:gd name="connsiteX14" fmla="*/ 586947 w 2626044"/>
            <a:gd name="connsiteY14" fmla="*/ 391241 h 836189"/>
            <a:gd name="connsiteX15" fmla="*/ 320247 w 2626044"/>
            <a:gd name="connsiteY15" fmla="*/ 612221 h 836189"/>
            <a:gd name="connsiteX16" fmla="*/ 30687 w 2626044"/>
            <a:gd name="connsiteY16" fmla="*/ 833201 h 836189"/>
            <a:gd name="connsiteX17" fmla="*/ 23067 w 2626044"/>
            <a:gd name="connsiteY17" fmla="*/ 444581 h 836189"/>
            <a:gd name="connsiteX18" fmla="*/ 160227 w 2626044"/>
            <a:gd name="connsiteY18" fmla="*/ 215981 h 836189"/>
            <a:gd name="connsiteX0" fmla="*/ 160227 w 2626044"/>
            <a:gd name="connsiteY0" fmla="*/ 215981 h 836227"/>
            <a:gd name="connsiteX1" fmla="*/ 548847 w 2626044"/>
            <a:gd name="connsiteY1" fmla="*/ 33101 h 836227"/>
            <a:gd name="connsiteX2" fmla="*/ 922227 w 2626044"/>
            <a:gd name="connsiteY2" fmla="*/ 2621 h 836227"/>
            <a:gd name="connsiteX3" fmla="*/ 1326087 w 2626044"/>
            <a:gd name="connsiteY3" fmla="*/ 10241 h 836227"/>
            <a:gd name="connsiteX4" fmla="*/ 1668987 w 2626044"/>
            <a:gd name="connsiteY4" fmla="*/ 78821 h 836227"/>
            <a:gd name="connsiteX5" fmla="*/ 1882347 w 2626044"/>
            <a:gd name="connsiteY5" fmla="*/ 101681 h 836227"/>
            <a:gd name="connsiteX6" fmla="*/ 2156667 w 2626044"/>
            <a:gd name="connsiteY6" fmla="*/ 147401 h 836227"/>
            <a:gd name="connsiteX7" fmla="*/ 2453847 w 2626044"/>
            <a:gd name="connsiteY7" fmla="*/ 231221 h 836227"/>
            <a:gd name="connsiteX8" fmla="*/ 2613867 w 2626044"/>
            <a:gd name="connsiteY8" fmla="*/ 315041 h 836227"/>
            <a:gd name="connsiteX9" fmla="*/ 2598627 w 2626044"/>
            <a:gd name="connsiteY9" fmla="*/ 444581 h 836227"/>
            <a:gd name="connsiteX10" fmla="*/ 2469087 w 2626044"/>
            <a:gd name="connsiteY10" fmla="*/ 497921 h 836227"/>
            <a:gd name="connsiteX11" fmla="*/ 2088087 w 2626044"/>
            <a:gd name="connsiteY11" fmla="*/ 475061 h 836227"/>
            <a:gd name="connsiteX12" fmla="*/ 1531827 w 2626044"/>
            <a:gd name="connsiteY12" fmla="*/ 360761 h 836227"/>
            <a:gd name="connsiteX13" fmla="*/ 983187 w 2626044"/>
            <a:gd name="connsiteY13" fmla="*/ 414101 h 836227"/>
            <a:gd name="connsiteX14" fmla="*/ 548847 w 2626044"/>
            <a:gd name="connsiteY14" fmla="*/ 376001 h 836227"/>
            <a:gd name="connsiteX15" fmla="*/ 320247 w 2626044"/>
            <a:gd name="connsiteY15" fmla="*/ 612221 h 836227"/>
            <a:gd name="connsiteX16" fmla="*/ 30687 w 2626044"/>
            <a:gd name="connsiteY16" fmla="*/ 833201 h 836227"/>
            <a:gd name="connsiteX17" fmla="*/ 23067 w 2626044"/>
            <a:gd name="connsiteY17" fmla="*/ 444581 h 836227"/>
            <a:gd name="connsiteX18" fmla="*/ 160227 w 2626044"/>
            <a:gd name="connsiteY18" fmla="*/ 215981 h 836227"/>
            <a:gd name="connsiteX0" fmla="*/ 160227 w 2626044"/>
            <a:gd name="connsiteY0" fmla="*/ 215981 h 836171"/>
            <a:gd name="connsiteX1" fmla="*/ 548847 w 2626044"/>
            <a:gd name="connsiteY1" fmla="*/ 33101 h 836171"/>
            <a:gd name="connsiteX2" fmla="*/ 922227 w 2626044"/>
            <a:gd name="connsiteY2" fmla="*/ 2621 h 836171"/>
            <a:gd name="connsiteX3" fmla="*/ 1326087 w 2626044"/>
            <a:gd name="connsiteY3" fmla="*/ 10241 h 836171"/>
            <a:gd name="connsiteX4" fmla="*/ 1668987 w 2626044"/>
            <a:gd name="connsiteY4" fmla="*/ 78821 h 836171"/>
            <a:gd name="connsiteX5" fmla="*/ 1882347 w 2626044"/>
            <a:gd name="connsiteY5" fmla="*/ 101681 h 836171"/>
            <a:gd name="connsiteX6" fmla="*/ 2156667 w 2626044"/>
            <a:gd name="connsiteY6" fmla="*/ 147401 h 836171"/>
            <a:gd name="connsiteX7" fmla="*/ 2453847 w 2626044"/>
            <a:gd name="connsiteY7" fmla="*/ 231221 h 836171"/>
            <a:gd name="connsiteX8" fmla="*/ 2613867 w 2626044"/>
            <a:gd name="connsiteY8" fmla="*/ 315041 h 836171"/>
            <a:gd name="connsiteX9" fmla="*/ 2598627 w 2626044"/>
            <a:gd name="connsiteY9" fmla="*/ 444581 h 836171"/>
            <a:gd name="connsiteX10" fmla="*/ 2469087 w 2626044"/>
            <a:gd name="connsiteY10" fmla="*/ 497921 h 836171"/>
            <a:gd name="connsiteX11" fmla="*/ 2088087 w 2626044"/>
            <a:gd name="connsiteY11" fmla="*/ 475061 h 836171"/>
            <a:gd name="connsiteX12" fmla="*/ 1531827 w 2626044"/>
            <a:gd name="connsiteY12" fmla="*/ 360761 h 836171"/>
            <a:gd name="connsiteX13" fmla="*/ 983187 w 2626044"/>
            <a:gd name="connsiteY13" fmla="*/ 414101 h 836171"/>
            <a:gd name="connsiteX14" fmla="*/ 602187 w 2626044"/>
            <a:gd name="connsiteY14" fmla="*/ 398861 h 836171"/>
            <a:gd name="connsiteX15" fmla="*/ 320247 w 2626044"/>
            <a:gd name="connsiteY15" fmla="*/ 612221 h 836171"/>
            <a:gd name="connsiteX16" fmla="*/ 30687 w 2626044"/>
            <a:gd name="connsiteY16" fmla="*/ 833201 h 836171"/>
            <a:gd name="connsiteX17" fmla="*/ 23067 w 2626044"/>
            <a:gd name="connsiteY17" fmla="*/ 444581 h 836171"/>
            <a:gd name="connsiteX18" fmla="*/ 160227 w 2626044"/>
            <a:gd name="connsiteY18" fmla="*/ 215981 h 836171"/>
            <a:gd name="connsiteX0" fmla="*/ 160227 w 2626044"/>
            <a:gd name="connsiteY0" fmla="*/ 219696 h 839886"/>
            <a:gd name="connsiteX1" fmla="*/ 548847 w 2626044"/>
            <a:gd name="connsiteY1" fmla="*/ 36816 h 839886"/>
            <a:gd name="connsiteX2" fmla="*/ 922227 w 2626044"/>
            <a:gd name="connsiteY2" fmla="*/ 6336 h 839886"/>
            <a:gd name="connsiteX3" fmla="*/ 1326087 w 2626044"/>
            <a:gd name="connsiteY3" fmla="*/ 121156 h 839886"/>
            <a:gd name="connsiteX4" fmla="*/ 1668987 w 2626044"/>
            <a:gd name="connsiteY4" fmla="*/ 82536 h 839886"/>
            <a:gd name="connsiteX5" fmla="*/ 1882347 w 2626044"/>
            <a:gd name="connsiteY5" fmla="*/ 105396 h 839886"/>
            <a:gd name="connsiteX6" fmla="*/ 2156667 w 2626044"/>
            <a:gd name="connsiteY6" fmla="*/ 151116 h 839886"/>
            <a:gd name="connsiteX7" fmla="*/ 2453847 w 2626044"/>
            <a:gd name="connsiteY7" fmla="*/ 234936 h 839886"/>
            <a:gd name="connsiteX8" fmla="*/ 2613867 w 2626044"/>
            <a:gd name="connsiteY8" fmla="*/ 318756 h 839886"/>
            <a:gd name="connsiteX9" fmla="*/ 2598627 w 2626044"/>
            <a:gd name="connsiteY9" fmla="*/ 448296 h 839886"/>
            <a:gd name="connsiteX10" fmla="*/ 2469087 w 2626044"/>
            <a:gd name="connsiteY10" fmla="*/ 501636 h 839886"/>
            <a:gd name="connsiteX11" fmla="*/ 2088087 w 2626044"/>
            <a:gd name="connsiteY11" fmla="*/ 478776 h 839886"/>
            <a:gd name="connsiteX12" fmla="*/ 1531827 w 2626044"/>
            <a:gd name="connsiteY12" fmla="*/ 364476 h 839886"/>
            <a:gd name="connsiteX13" fmla="*/ 983187 w 2626044"/>
            <a:gd name="connsiteY13" fmla="*/ 417816 h 839886"/>
            <a:gd name="connsiteX14" fmla="*/ 602187 w 2626044"/>
            <a:gd name="connsiteY14" fmla="*/ 402576 h 839886"/>
            <a:gd name="connsiteX15" fmla="*/ 320247 w 2626044"/>
            <a:gd name="connsiteY15" fmla="*/ 615936 h 839886"/>
            <a:gd name="connsiteX16" fmla="*/ 30687 w 2626044"/>
            <a:gd name="connsiteY16" fmla="*/ 836916 h 839886"/>
            <a:gd name="connsiteX17" fmla="*/ 23067 w 2626044"/>
            <a:gd name="connsiteY17" fmla="*/ 448296 h 839886"/>
            <a:gd name="connsiteX18" fmla="*/ 160227 w 2626044"/>
            <a:gd name="connsiteY18" fmla="*/ 219696 h 839886"/>
            <a:gd name="connsiteX0" fmla="*/ 160227 w 2626044"/>
            <a:gd name="connsiteY0" fmla="*/ 219696 h 839886"/>
            <a:gd name="connsiteX1" fmla="*/ 548847 w 2626044"/>
            <a:gd name="connsiteY1" fmla="*/ 36816 h 839886"/>
            <a:gd name="connsiteX2" fmla="*/ 922227 w 2626044"/>
            <a:gd name="connsiteY2" fmla="*/ 6336 h 839886"/>
            <a:gd name="connsiteX3" fmla="*/ 1326087 w 2626044"/>
            <a:gd name="connsiteY3" fmla="*/ 121156 h 839886"/>
            <a:gd name="connsiteX4" fmla="*/ 1661367 w 2626044"/>
            <a:gd name="connsiteY4" fmla="*/ 179016 h 839886"/>
            <a:gd name="connsiteX5" fmla="*/ 1882347 w 2626044"/>
            <a:gd name="connsiteY5" fmla="*/ 105396 h 839886"/>
            <a:gd name="connsiteX6" fmla="*/ 2156667 w 2626044"/>
            <a:gd name="connsiteY6" fmla="*/ 151116 h 839886"/>
            <a:gd name="connsiteX7" fmla="*/ 2453847 w 2626044"/>
            <a:gd name="connsiteY7" fmla="*/ 234936 h 839886"/>
            <a:gd name="connsiteX8" fmla="*/ 2613867 w 2626044"/>
            <a:gd name="connsiteY8" fmla="*/ 318756 h 839886"/>
            <a:gd name="connsiteX9" fmla="*/ 2598627 w 2626044"/>
            <a:gd name="connsiteY9" fmla="*/ 448296 h 839886"/>
            <a:gd name="connsiteX10" fmla="*/ 2469087 w 2626044"/>
            <a:gd name="connsiteY10" fmla="*/ 501636 h 839886"/>
            <a:gd name="connsiteX11" fmla="*/ 2088087 w 2626044"/>
            <a:gd name="connsiteY11" fmla="*/ 478776 h 839886"/>
            <a:gd name="connsiteX12" fmla="*/ 1531827 w 2626044"/>
            <a:gd name="connsiteY12" fmla="*/ 364476 h 839886"/>
            <a:gd name="connsiteX13" fmla="*/ 983187 w 2626044"/>
            <a:gd name="connsiteY13" fmla="*/ 417816 h 839886"/>
            <a:gd name="connsiteX14" fmla="*/ 602187 w 2626044"/>
            <a:gd name="connsiteY14" fmla="*/ 402576 h 839886"/>
            <a:gd name="connsiteX15" fmla="*/ 320247 w 2626044"/>
            <a:gd name="connsiteY15" fmla="*/ 615936 h 839886"/>
            <a:gd name="connsiteX16" fmla="*/ 30687 w 2626044"/>
            <a:gd name="connsiteY16" fmla="*/ 836916 h 839886"/>
            <a:gd name="connsiteX17" fmla="*/ 23067 w 2626044"/>
            <a:gd name="connsiteY17" fmla="*/ 448296 h 839886"/>
            <a:gd name="connsiteX18" fmla="*/ 160227 w 2626044"/>
            <a:gd name="connsiteY18" fmla="*/ 219696 h 839886"/>
            <a:gd name="connsiteX0" fmla="*/ 160227 w 2626044"/>
            <a:gd name="connsiteY0" fmla="*/ 219696 h 839886"/>
            <a:gd name="connsiteX1" fmla="*/ 548847 w 2626044"/>
            <a:gd name="connsiteY1" fmla="*/ 36816 h 839886"/>
            <a:gd name="connsiteX2" fmla="*/ 922227 w 2626044"/>
            <a:gd name="connsiteY2" fmla="*/ 6336 h 839886"/>
            <a:gd name="connsiteX3" fmla="*/ 1326087 w 2626044"/>
            <a:gd name="connsiteY3" fmla="*/ 121156 h 839886"/>
            <a:gd name="connsiteX4" fmla="*/ 1661367 w 2626044"/>
            <a:gd name="connsiteY4" fmla="*/ 179016 h 839886"/>
            <a:gd name="connsiteX5" fmla="*/ 1897587 w 2626044"/>
            <a:gd name="connsiteY5" fmla="*/ 255475 h 839886"/>
            <a:gd name="connsiteX6" fmla="*/ 2156667 w 2626044"/>
            <a:gd name="connsiteY6" fmla="*/ 151116 h 839886"/>
            <a:gd name="connsiteX7" fmla="*/ 2453847 w 2626044"/>
            <a:gd name="connsiteY7" fmla="*/ 234936 h 839886"/>
            <a:gd name="connsiteX8" fmla="*/ 2613867 w 2626044"/>
            <a:gd name="connsiteY8" fmla="*/ 318756 h 839886"/>
            <a:gd name="connsiteX9" fmla="*/ 2598627 w 2626044"/>
            <a:gd name="connsiteY9" fmla="*/ 448296 h 839886"/>
            <a:gd name="connsiteX10" fmla="*/ 2469087 w 2626044"/>
            <a:gd name="connsiteY10" fmla="*/ 501636 h 839886"/>
            <a:gd name="connsiteX11" fmla="*/ 2088087 w 2626044"/>
            <a:gd name="connsiteY11" fmla="*/ 478776 h 839886"/>
            <a:gd name="connsiteX12" fmla="*/ 1531827 w 2626044"/>
            <a:gd name="connsiteY12" fmla="*/ 364476 h 839886"/>
            <a:gd name="connsiteX13" fmla="*/ 983187 w 2626044"/>
            <a:gd name="connsiteY13" fmla="*/ 417816 h 839886"/>
            <a:gd name="connsiteX14" fmla="*/ 602187 w 2626044"/>
            <a:gd name="connsiteY14" fmla="*/ 402576 h 839886"/>
            <a:gd name="connsiteX15" fmla="*/ 320247 w 2626044"/>
            <a:gd name="connsiteY15" fmla="*/ 615936 h 839886"/>
            <a:gd name="connsiteX16" fmla="*/ 30687 w 2626044"/>
            <a:gd name="connsiteY16" fmla="*/ 836916 h 839886"/>
            <a:gd name="connsiteX17" fmla="*/ 23067 w 2626044"/>
            <a:gd name="connsiteY17" fmla="*/ 448296 h 839886"/>
            <a:gd name="connsiteX18" fmla="*/ 160227 w 2626044"/>
            <a:gd name="connsiteY18" fmla="*/ 219696 h 839886"/>
            <a:gd name="connsiteX0" fmla="*/ 160227 w 2626044"/>
            <a:gd name="connsiteY0" fmla="*/ 219696 h 839886"/>
            <a:gd name="connsiteX1" fmla="*/ 548847 w 2626044"/>
            <a:gd name="connsiteY1" fmla="*/ 36816 h 839886"/>
            <a:gd name="connsiteX2" fmla="*/ 922227 w 2626044"/>
            <a:gd name="connsiteY2" fmla="*/ 6336 h 839886"/>
            <a:gd name="connsiteX3" fmla="*/ 1326087 w 2626044"/>
            <a:gd name="connsiteY3" fmla="*/ 121156 h 839886"/>
            <a:gd name="connsiteX4" fmla="*/ 1661367 w 2626044"/>
            <a:gd name="connsiteY4" fmla="*/ 179016 h 839886"/>
            <a:gd name="connsiteX5" fmla="*/ 1897587 w 2626044"/>
            <a:gd name="connsiteY5" fmla="*/ 255475 h 839886"/>
            <a:gd name="connsiteX6" fmla="*/ 2194767 w 2626044"/>
            <a:gd name="connsiteY6" fmla="*/ 311916 h 839886"/>
            <a:gd name="connsiteX7" fmla="*/ 2453847 w 2626044"/>
            <a:gd name="connsiteY7" fmla="*/ 234936 h 839886"/>
            <a:gd name="connsiteX8" fmla="*/ 2613867 w 2626044"/>
            <a:gd name="connsiteY8" fmla="*/ 318756 h 839886"/>
            <a:gd name="connsiteX9" fmla="*/ 2598627 w 2626044"/>
            <a:gd name="connsiteY9" fmla="*/ 448296 h 839886"/>
            <a:gd name="connsiteX10" fmla="*/ 2469087 w 2626044"/>
            <a:gd name="connsiteY10" fmla="*/ 501636 h 839886"/>
            <a:gd name="connsiteX11" fmla="*/ 2088087 w 2626044"/>
            <a:gd name="connsiteY11" fmla="*/ 478776 h 839886"/>
            <a:gd name="connsiteX12" fmla="*/ 1531827 w 2626044"/>
            <a:gd name="connsiteY12" fmla="*/ 364476 h 839886"/>
            <a:gd name="connsiteX13" fmla="*/ 983187 w 2626044"/>
            <a:gd name="connsiteY13" fmla="*/ 417816 h 839886"/>
            <a:gd name="connsiteX14" fmla="*/ 602187 w 2626044"/>
            <a:gd name="connsiteY14" fmla="*/ 402576 h 839886"/>
            <a:gd name="connsiteX15" fmla="*/ 320247 w 2626044"/>
            <a:gd name="connsiteY15" fmla="*/ 615936 h 839886"/>
            <a:gd name="connsiteX16" fmla="*/ 30687 w 2626044"/>
            <a:gd name="connsiteY16" fmla="*/ 836916 h 839886"/>
            <a:gd name="connsiteX17" fmla="*/ 23067 w 2626044"/>
            <a:gd name="connsiteY17" fmla="*/ 448296 h 839886"/>
            <a:gd name="connsiteX18" fmla="*/ 160227 w 2626044"/>
            <a:gd name="connsiteY18" fmla="*/ 219696 h 839886"/>
            <a:gd name="connsiteX0" fmla="*/ 160227 w 2624357"/>
            <a:gd name="connsiteY0" fmla="*/ 219696 h 839886"/>
            <a:gd name="connsiteX1" fmla="*/ 548847 w 2624357"/>
            <a:gd name="connsiteY1" fmla="*/ 36816 h 839886"/>
            <a:gd name="connsiteX2" fmla="*/ 922227 w 2624357"/>
            <a:gd name="connsiteY2" fmla="*/ 6336 h 839886"/>
            <a:gd name="connsiteX3" fmla="*/ 1326087 w 2624357"/>
            <a:gd name="connsiteY3" fmla="*/ 121156 h 839886"/>
            <a:gd name="connsiteX4" fmla="*/ 1661367 w 2624357"/>
            <a:gd name="connsiteY4" fmla="*/ 179016 h 839886"/>
            <a:gd name="connsiteX5" fmla="*/ 1897587 w 2624357"/>
            <a:gd name="connsiteY5" fmla="*/ 255475 h 839886"/>
            <a:gd name="connsiteX6" fmla="*/ 2194767 w 2624357"/>
            <a:gd name="connsiteY6" fmla="*/ 311916 h 839886"/>
            <a:gd name="connsiteX7" fmla="*/ 2476707 w 2624357"/>
            <a:gd name="connsiteY7" fmla="*/ 331415 h 839886"/>
            <a:gd name="connsiteX8" fmla="*/ 2613867 w 2624357"/>
            <a:gd name="connsiteY8" fmla="*/ 318756 h 839886"/>
            <a:gd name="connsiteX9" fmla="*/ 2598627 w 2624357"/>
            <a:gd name="connsiteY9" fmla="*/ 448296 h 839886"/>
            <a:gd name="connsiteX10" fmla="*/ 2469087 w 2624357"/>
            <a:gd name="connsiteY10" fmla="*/ 501636 h 839886"/>
            <a:gd name="connsiteX11" fmla="*/ 2088087 w 2624357"/>
            <a:gd name="connsiteY11" fmla="*/ 478776 h 839886"/>
            <a:gd name="connsiteX12" fmla="*/ 1531827 w 2624357"/>
            <a:gd name="connsiteY12" fmla="*/ 364476 h 839886"/>
            <a:gd name="connsiteX13" fmla="*/ 983187 w 2624357"/>
            <a:gd name="connsiteY13" fmla="*/ 417816 h 839886"/>
            <a:gd name="connsiteX14" fmla="*/ 602187 w 2624357"/>
            <a:gd name="connsiteY14" fmla="*/ 402576 h 839886"/>
            <a:gd name="connsiteX15" fmla="*/ 320247 w 2624357"/>
            <a:gd name="connsiteY15" fmla="*/ 615936 h 839886"/>
            <a:gd name="connsiteX16" fmla="*/ 30687 w 2624357"/>
            <a:gd name="connsiteY16" fmla="*/ 836916 h 839886"/>
            <a:gd name="connsiteX17" fmla="*/ 23067 w 2624357"/>
            <a:gd name="connsiteY17" fmla="*/ 448296 h 839886"/>
            <a:gd name="connsiteX18" fmla="*/ 160227 w 2624357"/>
            <a:gd name="connsiteY18" fmla="*/ 219696 h 839886"/>
            <a:gd name="connsiteX0" fmla="*/ 160227 w 2624357"/>
            <a:gd name="connsiteY0" fmla="*/ 219696 h 839886"/>
            <a:gd name="connsiteX1" fmla="*/ 548847 w 2624357"/>
            <a:gd name="connsiteY1" fmla="*/ 36816 h 839886"/>
            <a:gd name="connsiteX2" fmla="*/ 922227 w 2624357"/>
            <a:gd name="connsiteY2" fmla="*/ 6336 h 839886"/>
            <a:gd name="connsiteX3" fmla="*/ 1326087 w 2624357"/>
            <a:gd name="connsiteY3" fmla="*/ 121156 h 839886"/>
            <a:gd name="connsiteX4" fmla="*/ 1661367 w 2624357"/>
            <a:gd name="connsiteY4" fmla="*/ 179016 h 839886"/>
            <a:gd name="connsiteX5" fmla="*/ 1897587 w 2624357"/>
            <a:gd name="connsiteY5" fmla="*/ 255475 h 839886"/>
            <a:gd name="connsiteX6" fmla="*/ 2194767 w 2624357"/>
            <a:gd name="connsiteY6" fmla="*/ 311916 h 839886"/>
            <a:gd name="connsiteX7" fmla="*/ 2476707 w 2624357"/>
            <a:gd name="connsiteY7" fmla="*/ 331415 h 839886"/>
            <a:gd name="connsiteX8" fmla="*/ 2613867 w 2624357"/>
            <a:gd name="connsiteY8" fmla="*/ 318756 h 839886"/>
            <a:gd name="connsiteX9" fmla="*/ 2598627 w 2624357"/>
            <a:gd name="connsiteY9" fmla="*/ 448296 h 839886"/>
            <a:gd name="connsiteX10" fmla="*/ 2469087 w 2624357"/>
            <a:gd name="connsiteY10" fmla="*/ 501636 h 839886"/>
            <a:gd name="connsiteX11" fmla="*/ 2095707 w 2624357"/>
            <a:gd name="connsiteY11" fmla="*/ 360856 h 839886"/>
            <a:gd name="connsiteX12" fmla="*/ 1531827 w 2624357"/>
            <a:gd name="connsiteY12" fmla="*/ 364476 h 839886"/>
            <a:gd name="connsiteX13" fmla="*/ 983187 w 2624357"/>
            <a:gd name="connsiteY13" fmla="*/ 417816 h 839886"/>
            <a:gd name="connsiteX14" fmla="*/ 602187 w 2624357"/>
            <a:gd name="connsiteY14" fmla="*/ 402576 h 839886"/>
            <a:gd name="connsiteX15" fmla="*/ 320247 w 2624357"/>
            <a:gd name="connsiteY15" fmla="*/ 615936 h 839886"/>
            <a:gd name="connsiteX16" fmla="*/ 30687 w 2624357"/>
            <a:gd name="connsiteY16" fmla="*/ 836916 h 839886"/>
            <a:gd name="connsiteX17" fmla="*/ 23067 w 2624357"/>
            <a:gd name="connsiteY17" fmla="*/ 448296 h 839886"/>
            <a:gd name="connsiteX18" fmla="*/ 160227 w 2624357"/>
            <a:gd name="connsiteY18" fmla="*/ 219696 h 839886"/>
            <a:gd name="connsiteX0" fmla="*/ 160227 w 2623750"/>
            <a:gd name="connsiteY0" fmla="*/ 219696 h 839886"/>
            <a:gd name="connsiteX1" fmla="*/ 548847 w 2623750"/>
            <a:gd name="connsiteY1" fmla="*/ 36816 h 839886"/>
            <a:gd name="connsiteX2" fmla="*/ 922227 w 2623750"/>
            <a:gd name="connsiteY2" fmla="*/ 6336 h 839886"/>
            <a:gd name="connsiteX3" fmla="*/ 1326087 w 2623750"/>
            <a:gd name="connsiteY3" fmla="*/ 121156 h 839886"/>
            <a:gd name="connsiteX4" fmla="*/ 1661367 w 2623750"/>
            <a:gd name="connsiteY4" fmla="*/ 179016 h 839886"/>
            <a:gd name="connsiteX5" fmla="*/ 1897587 w 2623750"/>
            <a:gd name="connsiteY5" fmla="*/ 255475 h 839886"/>
            <a:gd name="connsiteX6" fmla="*/ 2194767 w 2623750"/>
            <a:gd name="connsiteY6" fmla="*/ 311916 h 839886"/>
            <a:gd name="connsiteX7" fmla="*/ 2476707 w 2623750"/>
            <a:gd name="connsiteY7" fmla="*/ 331415 h 839886"/>
            <a:gd name="connsiteX8" fmla="*/ 2613867 w 2623750"/>
            <a:gd name="connsiteY8" fmla="*/ 318756 h 839886"/>
            <a:gd name="connsiteX9" fmla="*/ 2598627 w 2623750"/>
            <a:gd name="connsiteY9" fmla="*/ 448296 h 839886"/>
            <a:gd name="connsiteX10" fmla="*/ 2484327 w 2623750"/>
            <a:gd name="connsiteY10" fmla="*/ 426597 h 839886"/>
            <a:gd name="connsiteX11" fmla="*/ 2095707 w 2623750"/>
            <a:gd name="connsiteY11" fmla="*/ 360856 h 839886"/>
            <a:gd name="connsiteX12" fmla="*/ 1531827 w 2623750"/>
            <a:gd name="connsiteY12" fmla="*/ 364476 h 839886"/>
            <a:gd name="connsiteX13" fmla="*/ 983187 w 2623750"/>
            <a:gd name="connsiteY13" fmla="*/ 417816 h 839886"/>
            <a:gd name="connsiteX14" fmla="*/ 602187 w 2623750"/>
            <a:gd name="connsiteY14" fmla="*/ 402576 h 839886"/>
            <a:gd name="connsiteX15" fmla="*/ 320247 w 2623750"/>
            <a:gd name="connsiteY15" fmla="*/ 615936 h 839886"/>
            <a:gd name="connsiteX16" fmla="*/ 30687 w 2623750"/>
            <a:gd name="connsiteY16" fmla="*/ 836916 h 839886"/>
            <a:gd name="connsiteX17" fmla="*/ 23067 w 2623750"/>
            <a:gd name="connsiteY17" fmla="*/ 448296 h 839886"/>
            <a:gd name="connsiteX18" fmla="*/ 160227 w 2623750"/>
            <a:gd name="connsiteY18" fmla="*/ 219696 h 839886"/>
            <a:gd name="connsiteX0" fmla="*/ 160227 w 2623750"/>
            <a:gd name="connsiteY0" fmla="*/ 219696 h 839886"/>
            <a:gd name="connsiteX1" fmla="*/ 548847 w 2623750"/>
            <a:gd name="connsiteY1" fmla="*/ 36816 h 839886"/>
            <a:gd name="connsiteX2" fmla="*/ 922227 w 2623750"/>
            <a:gd name="connsiteY2" fmla="*/ 6336 h 839886"/>
            <a:gd name="connsiteX3" fmla="*/ 1326087 w 2623750"/>
            <a:gd name="connsiteY3" fmla="*/ 121156 h 839886"/>
            <a:gd name="connsiteX4" fmla="*/ 1661367 w 2623750"/>
            <a:gd name="connsiteY4" fmla="*/ 179016 h 839886"/>
            <a:gd name="connsiteX5" fmla="*/ 1897587 w 2623750"/>
            <a:gd name="connsiteY5" fmla="*/ 255475 h 839886"/>
            <a:gd name="connsiteX6" fmla="*/ 2194767 w 2623750"/>
            <a:gd name="connsiteY6" fmla="*/ 311916 h 839886"/>
            <a:gd name="connsiteX7" fmla="*/ 2476707 w 2623750"/>
            <a:gd name="connsiteY7" fmla="*/ 331415 h 839886"/>
            <a:gd name="connsiteX8" fmla="*/ 2613867 w 2623750"/>
            <a:gd name="connsiteY8" fmla="*/ 318756 h 839886"/>
            <a:gd name="connsiteX9" fmla="*/ 2598627 w 2623750"/>
            <a:gd name="connsiteY9" fmla="*/ 448296 h 839886"/>
            <a:gd name="connsiteX10" fmla="*/ 2484327 w 2623750"/>
            <a:gd name="connsiteY10" fmla="*/ 426597 h 839886"/>
            <a:gd name="connsiteX11" fmla="*/ 2095707 w 2623750"/>
            <a:gd name="connsiteY11" fmla="*/ 360856 h 839886"/>
            <a:gd name="connsiteX12" fmla="*/ 1539447 w 2623750"/>
            <a:gd name="connsiteY12" fmla="*/ 225116 h 839886"/>
            <a:gd name="connsiteX13" fmla="*/ 983187 w 2623750"/>
            <a:gd name="connsiteY13" fmla="*/ 417816 h 839886"/>
            <a:gd name="connsiteX14" fmla="*/ 602187 w 2623750"/>
            <a:gd name="connsiteY14" fmla="*/ 402576 h 839886"/>
            <a:gd name="connsiteX15" fmla="*/ 320247 w 2623750"/>
            <a:gd name="connsiteY15" fmla="*/ 615936 h 839886"/>
            <a:gd name="connsiteX16" fmla="*/ 30687 w 2623750"/>
            <a:gd name="connsiteY16" fmla="*/ 836916 h 839886"/>
            <a:gd name="connsiteX17" fmla="*/ 23067 w 2623750"/>
            <a:gd name="connsiteY17" fmla="*/ 448296 h 839886"/>
            <a:gd name="connsiteX18" fmla="*/ 160227 w 2623750"/>
            <a:gd name="connsiteY18" fmla="*/ 219696 h 839886"/>
            <a:gd name="connsiteX0" fmla="*/ 160227 w 2623750"/>
            <a:gd name="connsiteY0" fmla="*/ 219696 h 839886"/>
            <a:gd name="connsiteX1" fmla="*/ 548847 w 2623750"/>
            <a:gd name="connsiteY1" fmla="*/ 36816 h 839886"/>
            <a:gd name="connsiteX2" fmla="*/ 922227 w 2623750"/>
            <a:gd name="connsiteY2" fmla="*/ 6336 h 839886"/>
            <a:gd name="connsiteX3" fmla="*/ 1326087 w 2623750"/>
            <a:gd name="connsiteY3" fmla="*/ 121156 h 839886"/>
            <a:gd name="connsiteX4" fmla="*/ 1661367 w 2623750"/>
            <a:gd name="connsiteY4" fmla="*/ 179016 h 839886"/>
            <a:gd name="connsiteX5" fmla="*/ 1897587 w 2623750"/>
            <a:gd name="connsiteY5" fmla="*/ 255475 h 839886"/>
            <a:gd name="connsiteX6" fmla="*/ 2194767 w 2623750"/>
            <a:gd name="connsiteY6" fmla="*/ 311916 h 839886"/>
            <a:gd name="connsiteX7" fmla="*/ 2476707 w 2623750"/>
            <a:gd name="connsiteY7" fmla="*/ 331415 h 839886"/>
            <a:gd name="connsiteX8" fmla="*/ 2613867 w 2623750"/>
            <a:gd name="connsiteY8" fmla="*/ 318756 h 839886"/>
            <a:gd name="connsiteX9" fmla="*/ 2598627 w 2623750"/>
            <a:gd name="connsiteY9" fmla="*/ 448296 h 839886"/>
            <a:gd name="connsiteX10" fmla="*/ 2484327 w 2623750"/>
            <a:gd name="connsiteY10" fmla="*/ 426597 h 839886"/>
            <a:gd name="connsiteX11" fmla="*/ 2095707 w 2623750"/>
            <a:gd name="connsiteY11" fmla="*/ 360856 h 839886"/>
            <a:gd name="connsiteX12" fmla="*/ 1539447 w 2623750"/>
            <a:gd name="connsiteY12" fmla="*/ 225116 h 839886"/>
            <a:gd name="connsiteX13" fmla="*/ 990807 w 2623750"/>
            <a:gd name="connsiteY13" fmla="*/ 203417 h 839886"/>
            <a:gd name="connsiteX14" fmla="*/ 602187 w 2623750"/>
            <a:gd name="connsiteY14" fmla="*/ 402576 h 839886"/>
            <a:gd name="connsiteX15" fmla="*/ 320247 w 2623750"/>
            <a:gd name="connsiteY15" fmla="*/ 615936 h 839886"/>
            <a:gd name="connsiteX16" fmla="*/ 30687 w 2623750"/>
            <a:gd name="connsiteY16" fmla="*/ 836916 h 839886"/>
            <a:gd name="connsiteX17" fmla="*/ 23067 w 2623750"/>
            <a:gd name="connsiteY17" fmla="*/ 448296 h 839886"/>
            <a:gd name="connsiteX18" fmla="*/ 160227 w 2623750"/>
            <a:gd name="connsiteY18" fmla="*/ 219696 h 839886"/>
            <a:gd name="connsiteX0" fmla="*/ 160227 w 2623750"/>
            <a:gd name="connsiteY0" fmla="*/ 219696 h 840585"/>
            <a:gd name="connsiteX1" fmla="*/ 548847 w 2623750"/>
            <a:gd name="connsiteY1" fmla="*/ 36816 h 840585"/>
            <a:gd name="connsiteX2" fmla="*/ 922227 w 2623750"/>
            <a:gd name="connsiteY2" fmla="*/ 6336 h 840585"/>
            <a:gd name="connsiteX3" fmla="*/ 1326087 w 2623750"/>
            <a:gd name="connsiteY3" fmla="*/ 121156 h 840585"/>
            <a:gd name="connsiteX4" fmla="*/ 1661367 w 2623750"/>
            <a:gd name="connsiteY4" fmla="*/ 179016 h 840585"/>
            <a:gd name="connsiteX5" fmla="*/ 1897587 w 2623750"/>
            <a:gd name="connsiteY5" fmla="*/ 255475 h 840585"/>
            <a:gd name="connsiteX6" fmla="*/ 2194767 w 2623750"/>
            <a:gd name="connsiteY6" fmla="*/ 311916 h 840585"/>
            <a:gd name="connsiteX7" fmla="*/ 2476707 w 2623750"/>
            <a:gd name="connsiteY7" fmla="*/ 331415 h 840585"/>
            <a:gd name="connsiteX8" fmla="*/ 2613867 w 2623750"/>
            <a:gd name="connsiteY8" fmla="*/ 318756 h 840585"/>
            <a:gd name="connsiteX9" fmla="*/ 2598627 w 2623750"/>
            <a:gd name="connsiteY9" fmla="*/ 448296 h 840585"/>
            <a:gd name="connsiteX10" fmla="*/ 2484327 w 2623750"/>
            <a:gd name="connsiteY10" fmla="*/ 426597 h 840585"/>
            <a:gd name="connsiteX11" fmla="*/ 2095707 w 2623750"/>
            <a:gd name="connsiteY11" fmla="*/ 360856 h 840585"/>
            <a:gd name="connsiteX12" fmla="*/ 1539447 w 2623750"/>
            <a:gd name="connsiteY12" fmla="*/ 225116 h 840585"/>
            <a:gd name="connsiteX13" fmla="*/ 990807 w 2623750"/>
            <a:gd name="connsiteY13" fmla="*/ 203417 h 840585"/>
            <a:gd name="connsiteX14" fmla="*/ 678387 w 2623750"/>
            <a:gd name="connsiteY14" fmla="*/ 166738 h 840585"/>
            <a:gd name="connsiteX15" fmla="*/ 320247 w 2623750"/>
            <a:gd name="connsiteY15" fmla="*/ 615936 h 840585"/>
            <a:gd name="connsiteX16" fmla="*/ 30687 w 2623750"/>
            <a:gd name="connsiteY16" fmla="*/ 836916 h 840585"/>
            <a:gd name="connsiteX17" fmla="*/ 23067 w 2623750"/>
            <a:gd name="connsiteY17" fmla="*/ 448296 h 840585"/>
            <a:gd name="connsiteX18" fmla="*/ 160227 w 2623750"/>
            <a:gd name="connsiteY18" fmla="*/ 219696 h 840585"/>
            <a:gd name="connsiteX0" fmla="*/ 160227 w 2623750"/>
            <a:gd name="connsiteY0" fmla="*/ 219696 h 840547"/>
            <a:gd name="connsiteX1" fmla="*/ 548847 w 2623750"/>
            <a:gd name="connsiteY1" fmla="*/ 36816 h 840547"/>
            <a:gd name="connsiteX2" fmla="*/ 922227 w 2623750"/>
            <a:gd name="connsiteY2" fmla="*/ 6336 h 840547"/>
            <a:gd name="connsiteX3" fmla="*/ 1326087 w 2623750"/>
            <a:gd name="connsiteY3" fmla="*/ 121156 h 840547"/>
            <a:gd name="connsiteX4" fmla="*/ 1661367 w 2623750"/>
            <a:gd name="connsiteY4" fmla="*/ 179016 h 840547"/>
            <a:gd name="connsiteX5" fmla="*/ 1897587 w 2623750"/>
            <a:gd name="connsiteY5" fmla="*/ 255475 h 840547"/>
            <a:gd name="connsiteX6" fmla="*/ 2194767 w 2623750"/>
            <a:gd name="connsiteY6" fmla="*/ 311916 h 840547"/>
            <a:gd name="connsiteX7" fmla="*/ 2476707 w 2623750"/>
            <a:gd name="connsiteY7" fmla="*/ 331415 h 840547"/>
            <a:gd name="connsiteX8" fmla="*/ 2613867 w 2623750"/>
            <a:gd name="connsiteY8" fmla="*/ 318756 h 840547"/>
            <a:gd name="connsiteX9" fmla="*/ 2598627 w 2623750"/>
            <a:gd name="connsiteY9" fmla="*/ 448296 h 840547"/>
            <a:gd name="connsiteX10" fmla="*/ 2484327 w 2623750"/>
            <a:gd name="connsiteY10" fmla="*/ 426597 h 840547"/>
            <a:gd name="connsiteX11" fmla="*/ 2095707 w 2623750"/>
            <a:gd name="connsiteY11" fmla="*/ 360856 h 840547"/>
            <a:gd name="connsiteX12" fmla="*/ 1539447 w 2623750"/>
            <a:gd name="connsiteY12" fmla="*/ 225116 h 840547"/>
            <a:gd name="connsiteX13" fmla="*/ 990807 w 2623750"/>
            <a:gd name="connsiteY13" fmla="*/ 203417 h 840547"/>
            <a:gd name="connsiteX14" fmla="*/ 632667 w 2623750"/>
            <a:gd name="connsiteY14" fmla="*/ 177457 h 840547"/>
            <a:gd name="connsiteX15" fmla="*/ 320247 w 2623750"/>
            <a:gd name="connsiteY15" fmla="*/ 615936 h 840547"/>
            <a:gd name="connsiteX16" fmla="*/ 30687 w 2623750"/>
            <a:gd name="connsiteY16" fmla="*/ 836916 h 840547"/>
            <a:gd name="connsiteX17" fmla="*/ 23067 w 2623750"/>
            <a:gd name="connsiteY17" fmla="*/ 448296 h 840547"/>
            <a:gd name="connsiteX18" fmla="*/ 160227 w 2623750"/>
            <a:gd name="connsiteY18" fmla="*/ 219696 h 840547"/>
            <a:gd name="connsiteX0" fmla="*/ 160227 w 2623750"/>
            <a:gd name="connsiteY0" fmla="*/ 219696 h 840401"/>
            <a:gd name="connsiteX1" fmla="*/ 548847 w 2623750"/>
            <a:gd name="connsiteY1" fmla="*/ 36816 h 840401"/>
            <a:gd name="connsiteX2" fmla="*/ 922227 w 2623750"/>
            <a:gd name="connsiteY2" fmla="*/ 6336 h 840401"/>
            <a:gd name="connsiteX3" fmla="*/ 1326087 w 2623750"/>
            <a:gd name="connsiteY3" fmla="*/ 121156 h 840401"/>
            <a:gd name="connsiteX4" fmla="*/ 1661367 w 2623750"/>
            <a:gd name="connsiteY4" fmla="*/ 179016 h 840401"/>
            <a:gd name="connsiteX5" fmla="*/ 1897587 w 2623750"/>
            <a:gd name="connsiteY5" fmla="*/ 255475 h 840401"/>
            <a:gd name="connsiteX6" fmla="*/ 2194767 w 2623750"/>
            <a:gd name="connsiteY6" fmla="*/ 311916 h 840401"/>
            <a:gd name="connsiteX7" fmla="*/ 2476707 w 2623750"/>
            <a:gd name="connsiteY7" fmla="*/ 331415 h 840401"/>
            <a:gd name="connsiteX8" fmla="*/ 2613867 w 2623750"/>
            <a:gd name="connsiteY8" fmla="*/ 318756 h 840401"/>
            <a:gd name="connsiteX9" fmla="*/ 2598627 w 2623750"/>
            <a:gd name="connsiteY9" fmla="*/ 448296 h 840401"/>
            <a:gd name="connsiteX10" fmla="*/ 2484327 w 2623750"/>
            <a:gd name="connsiteY10" fmla="*/ 426597 h 840401"/>
            <a:gd name="connsiteX11" fmla="*/ 2095707 w 2623750"/>
            <a:gd name="connsiteY11" fmla="*/ 360856 h 840401"/>
            <a:gd name="connsiteX12" fmla="*/ 1539447 w 2623750"/>
            <a:gd name="connsiteY12" fmla="*/ 225116 h 840401"/>
            <a:gd name="connsiteX13" fmla="*/ 990807 w 2623750"/>
            <a:gd name="connsiteY13" fmla="*/ 203417 h 840401"/>
            <a:gd name="connsiteX14" fmla="*/ 609807 w 2623750"/>
            <a:gd name="connsiteY14" fmla="*/ 220337 h 840401"/>
            <a:gd name="connsiteX15" fmla="*/ 320247 w 2623750"/>
            <a:gd name="connsiteY15" fmla="*/ 615936 h 840401"/>
            <a:gd name="connsiteX16" fmla="*/ 30687 w 2623750"/>
            <a:gd name="connsiteY16" fmla="*/ 836916 h 840401"/>
            <a:gd name="connsiteX17" fmla="*/ 23067 w 2623750"/>
            <a:gd name="connsiteY17" fmla="*/ 448296 h 840401"/>
            <a:gd name="connsiteX18" fmla="*/ 160227 w 2623750"/>
            <a:gd name="connsiteY18" fmla="*/ 219696 h 840401"/>
            <a:gd name="connsiteX0" fmla="*/ 95988 w 2620470"/>
            <a:gd name="connsiteY0" fmla="*/ 24040 h 859143"/>
            <a:gd name="connsiteX1" fmla="*/ 545567 w 2620470"/>
            <a:gd name="connsiteY1" fmla="*/ 55559 h 859143"/>
            <a:gd name="connsiteX2" fmla="*/ 918947 w 2620470"/>
            <a:gd name="connsiteY2" fmla="*/ 25079 h 859143"/>
            <a:gd name="connsiteX3" fmla="*/ 1322807 w 2620470"/>
            <a:gd name="connsiteY3" fmla="*/ 139899 h 859143"/>
            <a:gd name="connsiteX4" fmla="*/ 1658087 w 2620470"/>
            <a:gd name="connsiteY4" fmla="*/ 197759 h 859143"/>
            <a:gd name="connsiteX5" fmla="*/ 1894307 w 2620470"/>
            <a:gd name="connsiteY5" fmla="*/ 274218 h 859143"/>
            <a:gd name="connsiteX6" fmla="*/ 2191487 w 2620470"/>
            <a:gd name="connsiteY6" fmla="*/ 330659 h 859143"/>
            <a:gd name="connsiteX7" fmla="*/ 2473427 w 2620470"/>
            <a:gd name="connsiteY7" fmla="*/ 350158 h 859143"/>
            <a:gd name="connsiteX8" fmla="*/ 2610587 w 2620470"/>
            <a:gd name="connsiteY8" fmla="*/ 337499 h 859143"/>
            <a:gd name="connsiteX9" fmla="*/ 2595347 w 2620470"/>
            <a:gd name="connsiteY9" fmla="*/ 467039 h 859143"/>
            <a:gd name="connsiteX10" fmla="*/ 2481047 w 2620470"/>
            <a:gd name="connsiteY10" fmla="*/ 445340 h 859143"/>
            <a:gd name="connsiteX11" fmla="*/ 2092427 w 2620470"/>
            <a:gd name="connsiteY11" fmla="*/ 379599 h 859143"/>
            <a:gd name="connsiteX12" fmla="*/ 1536167 w 2620470"/>
            <a:gd name="connsiteY12" fmla="*/ 243859 h 859143"/>
            <a:gd name="connsiteX13" fmla="*/ 987527 w 2620470"/>
            <a:gd name="connsiteY13" fmla="*/ 222160 h 859143"/>
            <a:gd name="connsiteX14" fmla="*/ 606527 w 2620470"/>
            <a:gd name="connsiteY14" fmla="*/ 239080 h 859143"/>
            <a:gd name="connsiteX15" fmla="*/ 316967 w 2620470"/>
            <a:gd name="connsiteY15" fmla="*/ 634679 h 859143"/>
            <a:gd name="connsiteX16" fmla="*/ 27407 w 2620470"/>
            <a:gd name="connsiteY16" fmla="*/ 855659 h 859143"/>
            <a:gd name="connsiteX17" fmla="*/ 19787 w 2620470"/>
            <a:gd name="connsiteY17" fmla="*/ 467039 h 859143"/>
            <a:gd name="connsiteX18" fmla="*/ 95988 w 2620470"/>
            <a:gd name="connsiteY18" fmla="*/ 24040 h 859143"/>
            <a:gd name="connsiteX0" fmla="*/ 95988 w 2620470"/>
            <a:gd name="connsiteY0" fmla="*/ 46406 h 881509"/>
            <a:gd name="connsiteX1" fmla="*/ 507467 w 2620470"/>
            <a:gd name="connsiteY1" fmla="*/ 13606 h 881509"/>
            <a:gd name="connsiteX2" fmla="*/ 918947 w 2620470"/>
            <a:gd name="connsiteY2" fmla="*/ 47445 h 881509"/>
            <a:gd name="connsiteX3" fmla="*/ 1322807 w 2620470"/>
            <a:gd name="connsiteY3" fmla="*/ 162265 h 881509"/>
            <a:gd name="connsiteX4" fmla="*/ 1658087 w 2620470"/>
            <a:gd name="connsiteY4" fmla="*/ 220125 h 881509"/>
            <a:gd name="connsiteX5" fmla="*/ 1894307 w 2620470"/>
            <a:gd name="connsiteY5" fmla="*/ 296584 h 881509"/>
            <a:gd name="connsiteX6" fmla="*/ 2191487 w 2620470"/>
            <a:gd name="connsiteY6" fmla="*/ 353025 h 881509"/>
            <a:gd name="connsiteX7" fmla="*/ 2473427 w 2620470"/>
            <a:gd name="connsiteY7" fmla="*/ 372524 h 881509"/>
            <a:gd name="connsiteX8" fmla="*/ 2610587 w 2620470"/>
            <a:gd name="connsiteY8" fmla="*/ 359865 h 881509"/>
            <a:gd name="connsiteX9" fmla="*/ 2595347 w 2620470"/>
            <a:gd name="connsiteY9" fmla="*/ 489405 h 881509"/>
            <a:gd name="connsiteX10" fmla="*/ 2481047 w 2620470"/>
            <a:gd name="connsiteY10" fmla="*/ 467706 h 881509"/>
            <a:gd name="connsiteX11" fmla="*/ 2092427 w 2620470"/>
            <a:gd name="connsiteY11" fmla="*/ 401965 h 881509"/>
            <a:gd name="connsiteX12" fmla="*/ 1536167 w 2620470"/>
            <a:gd name="connsiteY12" fmla="*/ 266225 h 881509"/>
            <a:gd name="connsiteX13" fmla="*/ 987527 w 2620470"/>
            <a:gd name="connsiteY13" fmla="*/ 244526 h 881509"/>
            <a:gd name="connsiteX14" fmla="*/ 606527 w 2620470"/>
            <a:gd name="connsiteY14" fmla="*/ 261446 h 881509"/>
            <a:gd name="connsiteX15" fmla="*/ 316967 w 2620470"/>
            <a:gd name="connsiteY15" fmla="*/ 657045 h 881509"/>
            <a:gd name="connsiteX16" fmla="*/ 27407 w 2620470"/>
            <a:gd name="connsiteY16" fmla="*/ 878025 h 881509"/>
            <a:gd name="connsiteX17" fmla="*/ 19787 w 2620470"/>
            <a:gd name="connsiteY17" fmla="*/ 489405 h 881509"/>
            <a:gd name="connsiteX18" fmla="*/ 95988 w 2620470"/>
            <a:gd name="connsiteY18" fmla="*/ 46406 h 881509"/>
            <a:gd name="connsiteX0" fmla="*/ 87984 w 2620086"/>
            <a:gd name="connsiteY0" fmla="*/ 21536 h 997229"/>
            <a:gd name="connsiteX1" fmla="*/ 507083 w 2620086"/>
            <a:gd name="connsiteY1" fmla="*/ 129326 h 997229"/>
            <a:gd name="connsiteX2" fmla="*/ 918563 w 2620086"/>
            <a:gd name="connsiteY2" fmla="*/ 163165 h 997229"/>
            <a:gd name="connsiteX3" fmla="*/ 1322423 w 2620086"/>
            <a:gd name="connsiteY3" fmla="*/ 277985 h 997229"/>
            <a:gd name="connsiteX4" fmla="*/ 1657703 w 2620086"/>
            <a:gd name="connsiteY4" fmla="*/ 335845 h 997229"/>
            <a:gd name="connsiteX5" fmla="*/ 1893923 w 2620086"/>
            <a:gd name="connsiteY5" fmla="*/ 412304 h 997229"/>
            <a:gd name="connsiteX6" fmla="*/ 2191103 w 2620086"/>
            <a:gd name="connsiteY6" fmla="*/ 468745 h 997229"/>
            <a:gd name="connsiteX7" fmla="*/ 2473043 w 2620086"/>
            <a:gd name="connsiteY7" fmla="*/ 488244 h 997229"/>
            <a:gd name="connsiteX8" fmla="*/ 2610203 w 2620086"/>
            <a:gd name="connsiteY8" fmla="*/ 475585 h 997229"/>
            <a:gd name="connsiteX9" fmla="*/ 2594963 w 2620086"/>
            <a:gd name="connsiteY9" fmla="*/ 605125 h 997229"/>
            <a:gd name="connsiteX10" fmla="*/ 2480663 w 2620086"/>
            <a:gd name="connsiteY10" fmla="*/ 583426 h 997229"/>
            <a:gd name="connsiteX11" fmla="*/ 2092043 w 2620086"/>
            <a:gd name="connsiteY11" fmla="*/ 517685 h 997229"/>
            <a:gd name="connsiteX12" fmla="*/ 1535783 w 2620086"/>
            <a:gd name="connsiteY12" fmla="*/ 381945 h 997229"/>
            <a:gd name="connsiteX13" fmla="*/ 987143 w 2620086"/>
            <a:gd name="connsiteY13" fmla="*/ 360246 h 997229"/>
            <a:gd name="connsiteX14" fmla="*/ 606143 w 2620086"/>
            <a:gd name="connsiteY14" fmla="*/ 377166 h 997229"/>
            <a:gd name="connsiteX15" fmla="*/ 316583 w 2620086"/>
            <a:gd name="connsiteY15" fmla="*/ 772765 h 997229"/>
            <a:gd name="connsiteX16" fmla="*/ 27023 w 2620086"/>
            <a:gd name="connsiteY16" fmla="*/ 993745 h 997229"/>
            <a:gd name="connsiteX17" fmla="*/ 19403 w 2620086"/>
            <a:gd name="connsiteY17" fmla="*/ 605125 h 997229"/>
            <a:gd name="connsiteX18" fmla="*/ 87984 w 2620086"/>
            <a:gd name="connsiteY18" fmla="*/ 21536 h 997229"/>
            <a:gd name="connsiteX0" fmla="*/ 87984 w 2620086"/>
            <a:gd name="connsiteY0" fmla="*/ 30553 h 1006246"/>
            <a:gd name="connsiteX1" fmla="*/ 529943 w 2620086"/>
            <a:gd name="connsiteY1" fmla="*/ 91480 h 1006246"/>
            <a:gd name="connsiteX2" fmla="*/ 918563 w 2620086"/>
            <a:gd name="connsiteY2" fmla="*/ 172182 h 1006246"/>
            <a:gd name="connsiteX3" fmla="*/ 1322423 w 2620086"/>
            <a:gd name="connsiteY3" fmla="*/ 287002 h 1006246"/>
            <a:gd name="connsiteX4" fmla="*/ 1657703 w 2620086"/>
            <a:gd name="connsiteY4" fmla="*/ 344862 h 1006246"/>
            <a:gd name="connsiteX5" fmla="*/ 1893923 w 2620086"/>
            <a:gd name="connsiteY5" fmla="*/ 421321 h 1006246"/>
            <a:gd name="connsiteX6" fmla="*/ 2191103 w 2620086"/>
            <a:gd name="connsiteY6" fmla="*/ 477762 h 1006246"/>
            <a:gd name="connsiteX7" fmla="*/ 2473043 w 2620086"/>
            <a:gd name="connsiteY7" fmla="*/ 497261 h 1006246"/>
            <a:gd name="connsiteX8" fmla="*/ 2610203 w 2620086"/>
            <a:gd name="connsiteY8" fmla="*/ 484602 h 1006246"/>
            <a:gd name="connsiteX9" fmla="*/ 2594963 w 2620086"/>
            <a:gd name="connsiteY9" fmla="*/ 614142 h 1006246"/>
            <a:gd name="connsiteX10" fmla="*/ 2480663 w 2620086"/>
            <a:gd name="connsiteY10" fmla="*/ 592443 h 1006246"/>
            <a:gd name="connsiteX11" fmla="*/ 2092043 w 2620086"/>
            <a:gd name="connsiteY11" fmla="*/ 526702 h 1006246"/>
            <a:gd name="connsiteX12" fmla="*/ 1535783 w 2620086"/>
            <a:gd name="connsiteY12" fmla="*/ 390962 h 1006246"/>
            <a:gd name="connsiteX13" fmla="*/ 987143 w 2620086"/>
            <a:gd name="connsiteY13" fmla="*/ 369263 h 1006246"/>
            <a:gd name="connsiteX14" fmla="*/ 606143 w 2620086"/>
            <a:gd name="connsiteY14" fmla="*/ 386183 h 1006246"/>
            <a:gd name="connsiteX15" fmla="*/ 316583 w 2620086"/>
            <a:gd name="connsiteY15" fmla="*/ 781782 h 1006246"/>
            <a:gd name="connsiteX16" fmla="*/ 27023 w 2620086"/>
            <a:gd name="connsiteY16" fmla="*/ 1002762 h 1006246"/>
            <a:gd name="connsiteX17" fmla="*/ 19403 w 2620086"/>
            <a:gd name="connsiteY17" fmla="*/ 614142 h 1006246"/>
            <a:gd name="connsiteX18" fmla="*/ 87984 w 2620086"/>
            <a:gd name="connsiteY18" fmla="*/ 30553 h 1006246"/>
            <a:gd name="connsiteX0" fmla="*/ 87984 w 2620086"/>
            <a:gd name="connsiteY0" fmla="*/ 29047 h 1004740"/>
            <a:gd name="connsiteX1" fmla="*/ 529943 w 2620086"/>
            <a:gd name="connsiteY1" fmla="*/ 89974 h 1004740"/>
            <a:gd name="connsiteX2" fmla="*/ 933803 w 2620086"/>
            <a:gd name="connsiteY2" fmla="*/ 105067 h 1004740"/>
            <a:gd name="connsiteX3" fmla="*/ 1322423 w 2620086"/>
            <a:gd name="connsiteY3" fmla="*/ 285496 h 1004740"/>
            <a:gd name="connsiteX4" fmla="*/ 1657703 w 2620086"/>
            <a:gd name="connsiteY4" fmla="*/ 343356 h 1004740"/>
            <a:gd name="connsiteX5" fmla="*/ 1893923 w 2620086"/>
            <a:gd name="connsiteY5" fmla="*/ 419815 h 1004740"/>
            <a:gd name="connsiteX6" fmla="*/ 2191103 w 2620086"/>
            <a:gd name="connsiteY6" fmla="*/ 476256 h 1004740"/>
            <a:gd name="connsiteX7" fmla="*/ 2473043 w 2620086"/>
            <a:gd name="connsiteY7" fmla="*/ 495755 h 1004740"/>
            <a:gd name="connsiteX8" fmla="*/ 2610203 w 2620086"/>
            <a:gd name="connsiteY8" fmla="*/ 483096 h 1004740"/>
            <a:gd name="connsiteX9" fmla="*/ 2594963 w 2620086"/>
            <a:gd name="connsiteY9" fmla="*/ 612636 h 1004740"/>
            <a:gd name="connsiteX10" fmla="*/ 2480663 w 2620086"/>
            <a:gd name="connsiteY10" fmla="*/ 590937 h 1004740"/>
            <a:gd name="connsiteX11" fmla="*/ 2092043 w 2620086"/>
            <a:gd name="connsiteY11" fmla="*/ 525196 h 1004740"/>
            <a:gd name="connsiteX12" fmla="*/ 1535783 w 2620086"/>
            <a:gd name="connsiteY12" fmla="*/ 389456 h 1004740"/>
            <a:gd name="connsiteX13" fmla="*/ 987143 w 2620086"/>
            <a:gd name="connsiteY13" fmla="*/ 367757 h 1004740"/>
            <a:gd name="connsiteX14" fmla="*/ 606143 w 2620086"/>
            <a:gd name="connsiteY14" fmla="*/ 384677 h 1004740"/>
            <a:gd name="connsiteX15" fmla="*/ 316583 w 2620086"/>
            <a:gd name="connsiteY15" fmla="*/ 780276 h 1004740"/>
            <a:gd name="connsiteX16" fmla="*/ 27023 w 2620086"/>
            <a:gd name="connsiteY16" fmla="*/ 1001256 h 1004740"/>
            <a:gd name="connsiteX17" fmla="*/ 19403 w 2620086"/>
            <a:gd name="connsiteY17" fmla="*/ 612636 h 1004740"/>
            <a:gd name="connsiteX18" fmla="*/ 87984 w 2620086"/>
            <a:gd name="connsiteY18" fmla="*/ 29047 h 1004740"/>
            <a:gd name="connsiteX0" fmla="*/ 87984 w 2620086"/>
            <a:gd name="connsiteY0" fmla="*/ 29047 h 1004740"/>
            <a:gd name="connsiteX1" fmla="*/ 529943 w 2620086"/>
            <a:gd name="connsiteY1" fmla="*/ 89974 h 1004740"/>
            <a:gd name="connsiteX2" fmla="*/ 933803 w 2620086"/>
            <a:gd name="connsiteY2" fmla="*/ 105067 h 1004740"/>
            <a:gd name="connsiteX3" fmla="*/ 1368143 w 2620086"/>
            <a:gd name="connsiteY3" fmla="*/ 210514 h 1004740"/>
            <a:gd name="connsiteX4" fmla="*/ 1657703 w 2620086"/>
            <a:gd name="connsiteY4" fmla="*/ 343356 h 1004740"/>
            <a:gd name="connsiteX5" fmla="*/ 1893923 w 2620086"/>
            <a:gd name="connsiteY5" fmla="*/ 419815 h 1004740"/>
            <a:gd name="connsiteX6" fmla="*/ 2191103 w 2620086"/>
            <a:gd name="connsiteY6" fmla="*/ 476256 h 1004740"/>
            <a:gd name="connsiteX7" fmla="*/ 2473043 w 2620086"/>
            <a:gd name="connsiteY7" fmla="*/ 495755 h 1004740"/>
            <a:gd name="connsiteX8" fmla="*/ 2610203 w 2620086"/>
            <a:gd name="connsiteY8" fmla="*/ 483096 h 1004740"/>
            <a:gd name="connsiteX9" fmla="*/ 2594963 w 2620086"/>
            <a:gd name="connsiteY9" fmla="*/ 612636 h 1004740"/>
            <a:gd name="connsiteX10" fmla="*/ 2480663 w 2620086"/>
            <a:gd name="connsiteY10" fmla="*/ 590937 h 1004740"/>
            <a:gd name="connsiteX11" fmla="*/ 2092043 w 2620086"/>
            <a:gd name="connsiteY11" fmla="*/ 525196 h 1004740"/>
            <a:gd name="connsiteX12" fmla="*/ 1535783 w 2620086"/>
            <a:gd name="connsiteY12" fmla="*/ 389456 h 1004740"/>
            <a:gd name="connsiteX13" fmla="*/ 987143 w 2620086"/>
            <a:gd name="connsiteY13" fmla="*/ 367757 h 1004740"/>
            <a:gd name="connsiteX14" fmla="*/ 606143 w 2620086"/>
            <a:gd name="connsiteY14" fmla="*/ 384677 h 1004740"/>
            <a:gd name="connsiteX15" fmla="*/ 316583 w 2620086"/>
            <a:gd name="connsiteY15" fmla="*/ 780276 h 1004740"/>
            <a:gd name="connsiteX16" fmla="*/ 27023 w 2620086"/>
            <a:gd name="connsiteY16" fmla="*/ 1001256 h 1004740"/>
            <a:gd name="connsiteX17" fmla="*/ 19403 w 2620086"/>
            <a:gd name="connsiteY17" fmla="*/ 612636 h 1004740"/>
            <a:gd name="connsiteX18" fmla="*/ 87984 w 2620086"/>
            <a:gd name="connsiteY18" fmla="*/ 29047 h 1004740"/>
            <a:gd name="connsiteX0" fmla="*/ 87984 w 2620086"/>
            <a:gd name="connsiteY0" fmla="*/ 29047 h 1004740"/>
            <a:gd name="connsiteX1" fmla="*/ 529943 w 2620086"/>
            <a:gd name="connsiteY1" fmla="*/ 89974 h 1004740"/>
            <a:gd name="connsiteX2" fmla="*/ 933803 w 2620086"/>
            <a:gd name="connsiteY2" fmla="*/ 105067 h 1004740"/>
            <a:gd name="connsiteX3" fmla="*/ 1368143 w 2620086"/>
            <a:gd name="connsiteY3" fmla="*/ 210514 h 1004740"/>
            <a:gd name="connsiteX4" fmla="*/ 1772002 w 2620086"/>
            <a:gd name="connsiteY4" fmla="*/ 277748 h 1004740"/>
            <a:gd name="connsiteX5" fmla="*/ 1893923 w 2620086"/>
            <a:gd name="connsiteY5" fmla="*/ 419815 h 1004740"/>
            <a:gd name="connsiteX6" fmla="*/ 2191103 w 2620086"/>
            <a:gd name="connsiteY6" fmla="*/ 476256 h 1004740"/>
            <a:gd name="connsiteX7" fmla="*/ 2473043 w 2620086"/>
            <a:gd name="connsiteY7" fmla="*/ 495755 h 1004740"/>
            <a:gd name="connsiteX8" fmla="*/ 2610203 w 2620086"/>
            <a:gd name="connsiteY8" fmla="*/ 483096 h 1004740"/>
            <a:gd name="connsiteX9" fmla="*/ 2594963 w 2620086"/>
            <a:gd name="connsiteY9" fmla="*/ 612636 h 1004740"/>
            <a:gd name="connsiteX10" fmla="*/ 2480663 w 2620086"/>
            <a:gd name="connsiteY10" fmla="*/ 590937 h 1004740"/>
            <a:gd name="connsiteX11" fmla="*/ 2092043 w 2620086"/>
            <a:gd name="connsiteY11" fmla="*/ 525196 h 1004740"/>
            <a:gd name="connsiteX12" fmla="*/ 1535783 w 2620086"/>
            <a:gd name="connsiteY12" fmla="*/ 389456 h 1004740"/>
            <a:gd name="connsiteX13" fmla="*/ 987143 w 2620086"/>
            <a:gd name="connsiteY13" fmla="*/ 367757 h 1004740"/>
            <a:gd name="connsiteX14" fmla="*/ 606143 w 2620086"/>
            <a:gd name="connsiteY14" fmla="*/ 384677 h 1004740"/>
            <a:gd name="connsiteX15" fmla="*/ 316583 w 2620086"/>
            <a:gd name="connsiteY15" fmla="*/ 780276 h 1004740"/>
            <a:gd name="connsiteX16" fmla="*/ 27023 w 2620086"/>
            <a:gd name="connsiteY16" fmla="*/ 1001256 h 1004740"/>
            <a:gd name="connsiteX17" fmla="*/ 19403 w 2620086"/>
            <a:gd name="connsiteY17" fmla="*/ 612636 h 1004740"/>
            <a:gd name="connsiteX18" fmla="*/ 87984 w 2620086"/>
            <a:gd name="connsiteY18" fmla="*/ 29047 h 1004740"/>
            <a:gd name="connsiteX0" fmla="*/ 87984 w 2620086"/>
            <a:gd name="connsiteY0" fmla="*/ 29047 h 1004740"/>
            <a:gd name="connsiteX1" fmla="*/ 529943 w 2620086"/>
            <a:gd name="connsiteY1" fmla="*/ 89974 h 1004740"/>
            <a:gd name="connsiteX2" fmla="*/ 933803 w 2620086"/>
            <a:gd name="connsiteY2" fmla="*/ 105067 h 1004740"/>
            <a:gd name="connsiteX3" fmla="*/ 1368143 w 2620086"/>
            <a:gd name="connsiteY3" fmla="*/ 210514 h 1004740"/>
            <a:gd name="connsiteX4" fmla="*/ 1772002 w 2620086"/>
            <a:gd name="connsiteY4" fmla="*/ 277748 h 1004740"/>
            <a:gd name="connsiteX5" fmla="*/ 1947262 w 2620086"/>
            <a:gd name="connsiteY5" fmla="*/ 279225 h 1004740"/>
            <a:gd name="connsiteX6" fmla="*/ 2191103 w 2620086"/>
            <a:gd name="connsiteY6" fmla="*/ 476256 h 1004740"/>
            <a:gd name="connsiteX7" fmla="*/ 2473043 w 2620086"/>
            <a:gd name="connsiteY7" fmla="*/ 495755 h 1004740"/>
            <a:gd name="connsiteX8" fmla="*/ 2610203 w 2620086"/>
            <a:gd name="connsiteY8" fmla="*/ 483096 h 1004740"/>
            <a:gd name="connsiteX9" fmla="*/ 2594963 w 2620086"/>
            <a:gd name="connsiteY9" fmla="*/ 612636 h 1004740"/>
            <a:gd name="connsiteX10" fmla="*/ 2480663 w 2620086"/>
            <a:gd name="connsiteY10" fmla="*/ 590937 h 1004740"/>
            <a:gd name="connsiteX11" fmla="*/ 2092043 w 2620086"/>
            <a:gd name="connsiteY11" fmla="*/ 525196 h 1004740"/>
            <a:gd name="connsiteX12" fmla="*/ 1535783 w 2620086"/>
            <a:gd name="connsiteY12" fmla="*/ 389456 h 1004740"/>
            <a:gd name="connsiteX13" fmla="*/ 987143 w 2620086"/>
            <a:gd name="connsiteY13" fmla="*/ 367757 h 1004740"/>
            <a:gd name="connsiteX14" fmla="*/ 606143 w 2620086"/>
            <a:gd name="connsiteY14" fmla="*/ 384677 h 1004740"/>
            <a:gd name="connsiteX15" fmla="*/ 316583 w 2620086"/>
            <a:gd name="connsiteY15" fmla="*/ 780276 h 1004740"/>
            <a:gd name="connsiteX16" fmla="*/ 27023 w 2620086"/>
            <a:gd name="connsiteY16" fmla="*/ 1001256 h 1004740"/>
            <a:gd name="connsiteX17" fmla="*/ 19403 w 2620086"/>
            <a:gd name="connsiteY17" fmla="*/ 612636 h 1004740"/>
            <a:gd name="connsiteX18" fmla="*/ 87984 w 2620086"/>
            <a:gd name="connsiteY18" fmla="*/ 29047 h 1004740"/>
            <a:gd name="connsiteX0" fmla="*/ 87984 w 2620086"/>
            <a:gd name="connsiteY0" fmla="*/ 29047 h 1004740"/>
            <a:gd name="connsiteX1" fmla="*/ 529943 w 2620086"/>
            <a:gd name="connsiteY1" fmla="*/ 89974 h 1004740"/>
            <a:gd name="connsiteX2" fmla="*/ 933803 w 2620086"/>
            <a:gd name="connsiteY2" fmla="*/ 105067 h 1004740"/>
            <a:gd name="connsiteX3" fmla="*/ 1368143 w 2620086"/>
            <a:gd name="connsiteY3" fmla="*/ 210514 h 1004740"/>
            <a:gd name="connsiteX4" fmla="*/ 1772002 w 2620086"/>
            <a:gd name="connsiteY4" fmla="*/ 277748 h 1004740"/>
            <a:gd name="connsiteX5" fmla="*/ 1947262 w 2620086"/>
            <a:gd name="connsiteY5" fmla="*/ 279225 h 1004740"/>
            <a:gd name="connsiteX6" fmla="*/ 2252062 w 2620086"/>
            <a:gd name="connsiteY6" fmla="*/ 373156 h 1004740"/>
            <a:gd name="connsiteX7" fmla="*/ 2473043 w 2620086"/>
            <a:gd name="connsiteY7" fmla="*/ 495755 h 1004740"/>
            <a:gd name="connsiteX8" fmla="*/ 2610203 w 2620086"/>
            <a:gd name="connsiteY8" fmla="*/ 483096 h 1004740"/>
            <a:gd name="connsiteX9" fmla="*/ 2594963 w 2620086"/>
            <a:gd name="connsiteY9" fmla="*/ 612636 h 1004740"/>
            <a:gd name="connsiteX10" fmla="*/ 2480663 w 2620086"/>
            <a:gd name="connsiteY10" fmla="*/ 590937 h 1004740"/>
            <a:gd name="connsiteX11" fmla="*/ 2092043 w 2620086"/>
            <a:gd name="connsiteY11" fmla="*/ 525196 h 1004740"/>
            <a:gd name="connsiteX12" fmla="*/ 1535783 w 2620086"/>
            <a:gd name="connsiteY12" fmla="*/ 389456 h 1004740"/>
            <a:gd name="connsiteX13" fmla="*/ 987143 w 2620086"/>
            <a:gd name="connsiteY13" fmla="*/ 367757 h 1004740"/>
            <a:gd name="connsiteX14" fmla="*/ 606143 w 2620086"/>
            <a:gd name="connsiteY14" fmla="*/ 384677 h 1004740"/>
            <a:gd name="connsiteX15" fmla="*/ 316583 w 2620086"/>
            <a:gd name="connsiteY15" fmla="*/ 780276 h 1004740"/>
            <a:gd name="connsiteX16" fmla="*/ 27023 w 2620086"/>
            <a:gd name="connsiteY16" fmla="*/ 1001256 h 1004740"/>
            <a:gd name="connsiteX17" fmla="*/ 19403 w 2620086"/>
            <a:gd name="connsiteY17" fmla="*/ 612636 h 1004740"/>
            <a:gd name="connsiteX18" fmla="*/ 87984 w 2620086"/>
            <a:gd name="connsiteY18" fmla="*/ 29047 h 1004740"/>
            <a:gd name="connsiteX0" fmla="*/ 87984 w 2617829"/>
            <a:gd name="connsiteY0" fmla="*/ 29047 h 1004740"/>
            <a:gd name="connsiteX1" fmla="*/ 529943 w 2617829"/>
            <a:gd name="connsiteY1" fmla="*/ 89974 h 1004740"/>
            <a:gd name="connsiteX2" fmla="*/ 933803 w 2617829"/>
            <a:gd name="connsiteY2" fmla="*/ 105067 h 1004740"/>
            <a:gd name="connsiteX3" fmla="*/ 1368143 w 2617829"/>
            <a:gd name="connsiteY3" fmla="*/ 210514 h 1004740"/>
            <a:gd name="connsiteX4" fmla="*/ 1772002 w 2617829"/>
            <a:gd name="connsiteY4" fmla="*/ 277748 h 1004740"/>
            <a:gd name="connsiteX5" fmla="*/ 1947262 w 2617829"/>
            <a:gd name="connsiteY5" fmla="*/ 279225 h 1004740"/>
            <a:gd name="connsiteX6" fmla="*/ 2252062 w 2617829"/>
            <a:gd name="connsiteY6" fmla="*/ 373156 h 1004740"/>
            <a:gd name="connsiteX7" fmla="*/ 2503522 w 2617829"/>
            <a:gd name="connsiteY7" fmla="*/ 411401 h 1004740"/>
            <a:gd name="connsiteX8" fmla="*/ 2610203 w 2617829"/>
            <a:gd name="connsiteY8" fmla="*/ 483096 h 1004740"/>
            <a:gd name="connsiteX9" fmla="*/ 2594963 w 2617829"/>
            <a:gd name="connsiteY9" fmla="*/ 612636 h 1004740"/>
            <a:gd name="connsiteX10" fmla="*/ 2480663 w 2617829"/>
            <a:gd name="connsiteY10" fmla="*/ 590937 h 1004740"/>
            <a:gd name="connsiteX11" fmla="*/ 2092043 w 2617829"/>
            <a:gd name="connsiteY11" fmla="*/ 525196 h 1004740"/>
            <a:gd name="connsiteX12" fmla="*/ 1535783 w 2617829"/>
            <a:gd name="connsiteY12" fmla="*/ 389456 h 1004740"/>
            <a:gd name="connsiteX13" fmla="*/ 987143 w 2617829"/>
            <a:gd name="connsiteY13" fmla="*/ 367757 h 1004740"/>
            <a:gd name="connsiteX14" fmla="*/ 606143 w 2617829"/>
            <a:gd name="connsiteY14" fmla="*/ 384677 h 1004740"/>
            <a:gd name="connsiteX15" fmla="*/ 316583 w 2617829"/>
            <a:gd name="connsiteY15" fmla="*/ 780276 h 1004740"/>
            <a:gd name="connsiteX16" fmla="*/ 27023 w 2617829"/>
            <a:gd name="connsiteY16" fmla="*/ 1001256 h 1004740"/>
            <a:gd name="connsiteX17" fmla="*/ 19403 w 2617829"/>
            <a:gd name="connsiteY17" fmla="*/ 612636 h 1004740"/>
            <a:gd name="connsiteX18" fmla="*/ 87984 w 2617829"/>
            <a:gd name="connsiteY18" fmla="*/ 29047 h 1004740"/>
            <a:gd name="connsiteX0" fmla="*/ 87984 w 2637392"/>
            <a:gd name="connsiteY0" fmla="*/ 29047 h 1004740"/>
            <a:gd name="connsiteX1" fmla="*/ 529943 w 2637392"/>
            <a:gd name="connsiteY1" fmla="*/ 89974 h 1004740"/>
            <a:gd name="connsiteX2" fmla="*/ 933803 w 2637392"/>
            <a:gd name="connsiteY2" fmla="*/ 105067 h 1004740"/>
            <a:gd name="connsiteX3" fmla="*/ 1368143 w 2637392"/>
            <a:gd name="connsiteY3" fmla="*/ 210514 h 1004740"/>
            <a:gd name="connsiteX4" fmla="*/ 1772002 w 2637392"/>
            <a:gd name="connsiteY4" fmla="*/ 277748 h 1004740"/>
            <a:gd name="connsiteX5" fmla="*/ 1947262 w 2637392"/>
            <a:gd name="connsiteY5" fmla="*/ 279225 h 1004740"/>
            <a:gd name="connsiteX6" fmla="*/ 2252062 w 2637392"/>
            <a:gd name="connsiteY6" fmla="*/ 373156 h 1004740"/>
            <a:gd name="connsiteX7" fmla="*/ 2503522 w 2637392"/>
            <a:gd name="connsiteY7" fmla="*/ 411401 h 1004740"/>
            <a:gd name="connsiteX8" fmla="*/ 2633063 w 2637392"/>
            <a:gd name="connsiteY8" fmla="*/ 454978 h 1004740"/>
            <a:gd name="connsiteX9" fmla="*/ 2594963 w 2637392"/>
            <a:gd name="connsiteY9" fmla="*/ 612636 h 1004740"/>
            <a:gd name="connsiteX10" fmla="*/ 2480663 w 2637392"/>
            <a:gd name="connsiteY10" fmla="*/ 590937 h 1004740"/>
            <a:gd name="connsiteX11" fmla="*/ 2092043 w 2637392"/>
            <a:gd name="connsiteY11" fmla="*/ 525196 h 1004740"/>
            <a:gd name="connsiteX12" fmla="*/ 1535783 w 2637392"/>
            <a:gd name="connsiteY12" fmla="*/ 389456 h 1004740"/>
            <a:gd name="connsiteX13" fmla="*/ 987143 w 2637392"/>
            <a:gd name="connsiteY13" fmla="*/ 367757 h 1004740"/>
            <a:gd name="connsiteX14" fmla="*/ 606143 w 2637392"/>
            <a:gd name="connsiteY14" fmla="*/ 384677 h 1004740"/>
            <a:gd name="connsiteX15" fmla="*/ 316583 w 2637392"/>
            <a:gd name="connsiteY15" fmla="*/ 780276 h 1004740"/>
            <a:gd name="connsiteX16" fmla="*/ 27023 w 2637392"/>
            <a:gd name="connsiteY16" fmla="*/ 1001256 h 1004740"/>
            <a:gd name="connsiteX17" fmla="*/ 19403 w 2637392"/>
            <a:gd name="connsiteY17" fmla="*/ 612636 h 1004740"/>
            <a:gd name="connsiteX18" fmla="*/ 87984 w 2637392"/>
            <a:gd name="connsiteY18" fmla="*/ 29047 h 1004740"/>
            <a:gd name="connsiteX0" fmla="*/ 87984 w 2617829"/>
            <a:gd name="connsiteY0" fmla="*/ 29047 h 1004740"/>
            <a:gd name="connsiteX1" fmla="*/ 529943 w 2617829"/>
            <a:gd name="connsiteY1" fmla="*/ 89974 h 1004740"/>
            <a:gd name="connsiteX2" fmla="*/ 933803 w 2617829"/>
            <a:gd name="connsiteY2" fmla="*/ 105067 h 1004740"/>
            <a:gd name="connsiteX3" fmla="*/ 1368143 w 2617829"/>
            <a:gd name="connsiteY3" fmla="*/ 210514 h 1004740"/>
            <a:gd name="connsiteX4" fmla="*/ 1772002 w 2617829"/>
            <a:gd name="connsiteY4" fmla="*/ 277748 h 1004740"/>
            <a:gd name="connsiteX5" fmla="*/ 1947262 w 2617829"/>
            <a:gd name="connsiteY5" fmla="*/ 279225 h 1004740"/>
            <a:gd name="connsiteX6" fmla="*/ 2252062 w 2617829"/>
            <a:gd name="connsiteY6" fmla="*/ 373156 h 1004740"/>
            <a:gd name="connsiteX7" fmla="*/ 2503522 w 2617829"/>
            <a:gd name="connsiteY7" fmla="*/ 411401 h 1004740"/>
            <a:gd name="connsiteX8" fmla="*/ 2610203 w 2617829"/>
            <a:gd name="connsiteY8" fmla="*/ 417487 h 1004740"/>
            <a:gd name="connsiteX9" fmla="*/ 2594963 w 2617829"/>
            <a:gd name="connsiteY9" fmla="*/ 612636 h 1004740"/>
            <a:gd name="connsiteX10" fmla="*/ 2480663 w 2617829"/>
            <a:gd name="connsiteY10" fmla="*/ 590937 h 1004740"/>
            <a:gd name="connsiteX11" fmla="*/ 2092043 w 2617829"/>
            <a:gd name="connsiteY11" fmla="*/ 525196 h 1004740"/>
            <a:gd name="connsiteX12" fmla="*/ 1535783 w 2617829"/>
            <a:gd name="connsiteY12" fmla="*/ 389456 h 1004740"/>
            <a:gd name="connsiteX13" fmla="*/ 987143 w 2617829"/>
            <a:gd name="connsiteY13" fmla="*/ 367757 h 1004740"/>
            <a:gd name="connsiteX14" fmla="*/ 606143 w 2617829"/>
            <a:gd name="connsiteY14" fmla="*/ 384677 h 1004740"/>
            <a:gd name="connsiteX15" fmla="*/ 316583 w 2617829"/>
            <a:gd name="connsiteY15" fmla="*/ 780276 h 1004740"/>
            <a:gd name="connsiteX16" fmla="*/ 27023 w 2617829"/>
            <a:gd name="connsiteY16" fmla="*/ 1001256 h 1004740"/>
            <a:gd name="connsiteX17" fmla="*/ 19403 w 2617829"/>
            <a:gd name="connsiteY17" fmla="*/ 612636 h 1004740"/>
            <a:gd name="connsiteX18" fmla="*/ 87984 w 2617829"/>
            <a:gd name="connsiteY18" fmla="*/ 29047 h 1004740"/>
            <a:gd name="connsiteX0" fmla="*/ 87984 w 2617829"/>
            <a:gd name="connsiteY0" fmla="*/ 29047 h 1004740"/>
            <a:gd name="connsiteX1" fmla="*/ 529943 w 2617829"/>
            <a:gd name="connsiteY1" fmla="*/ 89974 h 1004740"/>
            <a:gd name="connsiteX2" fmla="*/ 933803 w 2617829"/>
            <a:gd name="connsiteY2" fmla="*/ 105067 h 1004740"/>
            <a:gd name="connsiteX3" fmla="*/ 1368143 w 2617829"/>
            <a:gd name="connsiteY3" fmla="*/ 210514 h 1004740"/>
            <a:gd name="connsiteX4" fmla="*/ 1772002 w 2617829"/>
            <a:gd name="connsiteY4" fmla="*/ 277748 h 1004740"/>
            <a:gd name="connsiteX5" fmla="*/ 1947262 w 2617829"/>
            <a:gd name="connsiteY5" fmla="*/ 279225 h 1004740"/>
            <a:gd name="connsiteX6" fmla="*/ 2252062 w 2617829"/>
            <a:gd name="connsiteY6" fmla="*/ 373156 h 1004740"/>
            <a:gd name="connsiteX7" fmla="*/ 2503522 w 2617829"/>
            <a:gd name="connsiteY7" fmla="*/ 411401 h 1004740"/>
            <a:gd name="connsiteX8" fmla="*/ 2610203 w 2617829"/>
            <a:gd name="connsiteY8" fmla="*/ 417487 h 1004740"/>
            <a:gd name="connsiteX9" fmla="*/ 2594963 w 2617829"/>
            <a:gd name="connsiteY9" fmla="*/ 612636 h 1004740"/>
            <a:gd name="connsiteX10" fmla="*/ 2480663 w 2617829"/>
            <a:gd name="connsiteY10" fmla="*/ 590937 h 1004740"/>
            <a:gd name="connsiteX11" fmla="*/ 2092043 w 2617829"/>
            <a:gd name="connsiteY11" fmla="*/ 525196 h 1004740"/>
            <a:gd name="connsiteX12" fmla="*/ 1535783 w 2617829"/>
            <a:gd name="connsiteY12" fmla="*/ 455065 h 1004740"/>
            <a:gd name="connsiteX13" fmla="*/ 987143 w 2617829"/>
            <a:gd name="connsiteY13" fmla="*/ 367757 h 1004740"/>
            <a:gd name="connsiteX14" fmla="*/ 606143 w 2617829"/>
            <a:gd name="connsiteY14" fmla="*/ 384677 h 1004740"/>
            <a:gd name="connsiteX15" fmla="*/ 316583 w 2617829"/>
            <a:gd name="connsiteY15" fmla="*/ 780276 h 1004740"/>
            <a:gd name="connsiteX16" fmla="*/ 27023 w 2617829"/>
            <a:gd name="connsiteY16" fmla="*/ 1001256 h 1004740"/>
            <a:gd name="connsiteX17" fmla="*/ 19403 w 2617829"/>
            <a:gd name="connsiteY17" fmla="*/ 612636 h 1004740"/>
            <a:gd name="connsiteX18" fmla="*/ 87984 w 2617829"/>
            <a:gd name="connsiteY18" fmla="*/ 29047 h 1004740"/>
            <a:gd name="connsiteX0" fmla="*/ 87984 w 2617829"/>
            <a:gd name="connsiteY0" fmla="*/ 29047 h 1004740"/>
            <a:gd name="connsiteX1" fmla="*/ 529943 w 2617829"/>
            <a:gd name="connsiteY1" fmla="*/ 89974 h 1004740"/>
            <a:gd name="connsiteX2" fmla="*/ 933803 w 2617829"/>
            <a:gd name="connsiteY2" fmla="*/ 105067 h 1004740"/>
            <a:gd name="connsiteX3" fmla="*/ 1368143 w 2617829"/>
            <a:gd name="connsiteY3" fmla="*/ 210514 h 1004740"/>
            <a:gd name="connsiteX4" fmla="*/ 1772002 w 2617829"/>
            <a:gd name="connsiteY4" fmla="*/ 277748 h 1004740"/>
            <a:gd name="connsiteX5" fmla="*/ 1947262 w 2617829"/>
            <a:gd name="connsiteY5" fmla="*/ 279225 h 1004740"/>
            <a:gd name="connsiteX6" fmla="*/ 2252062 w 2617829"/>
            <a:gd name="connsiteY6" fmla="*/ 373156 h 1004740"/>
            <a:gd name="connsiteX7" fmla="*/ 2503522 w 2617829"/>
            <a:gd name="connsiteY7" fmla="*/ 411401 h 1004740"/>
            <a:gd name="connsiteX8" fmla="*/ 2610203 w 2617829"/>
            <a:gd name="connsiteY8" fmla="*/ 417487 h 1004740"/>
            <a:gd name="connsiteX9" fmla="*/ 2594963 w 2617829"/>
            <a:gd name="connsiteY9" fmla="*/ 612636 h 1004740"/>
            <a:gd name="connsiteX10" fmla="*/ 2480663 w 2617829"/>
            <a:gd name="connsiteY10" fmla="*/ 590937 h 1004740"/>
            <a:gd name="connsiteX11" fmla="*/ 2092043 w 2617829"/>
            <a:gd name="connsiteY11" fmla="*/ 525196 h 1004740"/>
            <a:gd name="connsiteX12" fmla="*/ 1535783 w 2617829"/>
            <a:gd name="connsiteY12" fmla="*/ 455065 h 1004740"/>
            <a:gd name="connsiteX13" fmla="*/ 1002383 w 2617829"/>
            <a:gd name="connsiteY13" fmla="*/ 452112 h 1004740"/>
            <a:gd name="connsiteX14" fmla="*/ 606143 w 2617829"/>
            <a:gd name="connsiteY14" fmla="*/ 384677 h 1004740"/>
            <a:gd name="connsiteX15" fmla="*/ 316583 w 2617829"/>
            <a:gd name="connsiteY15" fmla="*/ 780276 h 1004740"/>
            <a:gd name="connsiteX16" fmla="*/ 27023 w 2617829"/>
            <a:gd name="connsiteY16" fmla="*/ 1001256 h 1004740"/>
            <a:gd name="connsiteX17" fmla="*/ 19403 w 2617829"/>
            <a:gd name="connsiteY17" fmla="*/ 612636 h 1004740"/>
            <a:gd name="connsiteX18" fmla="*/ 87984 w 2617829"/>
            <a:gd name="connsiteY18" fmla="*/ 29047 h 1004740"/>
            <a:gd name="connsiteX0" fmla="*/ 87984 w 2617829"/>
            <a:gd name="connsiteY0" fmla="*/ 29047 h 1004509"/>
            <a:gd name="connsiteX1" fmla="*/ 529943 w 2617829"/>
            <a:gd name="connsiteY1" fmla="*/ 89974 h 1004509"/>
            <a:gd name="connsiteX2" fmla="*/ 933803 w 2617829"/>
            <a:gd name="connsiteY2" fmla="*/ 105067 h 1004509"/>
            <a:gd name="connsiteX3" fmla="*/ 1368143 w 2617829"/>
            <a:gd name="connsiteY3" fmla="*/ 210514 h 1004509"/>
            <a:gd name="connsiteX4" fmla="*/ 1772002 w 2617829"/>
            <a:gd name="connsiteY4" fmla="*/ 277748 h 1004509"/>
            <a:gd name="connsiteX5" fmla="*/ 1947262 w 2617829"/>
            <a:gd name="connsiteY5" fmla="*/ 279225 h 1004509"/>
            <a:gd name="connsiteX6" fmla="*/ 2252062 w 2617829"/>
            <a:gd name="connsiteY6" fmla="*/ 373156 h 1004509"/>
            <a:gd name="connsiteX7" fmla="*/ 2503522 w 2617829"/>
            <a:gd name="connsiteY7" fmla="*/ 411401 h 1004509"/>
            <a:gd name="connsiteX8" fmla="*/ 2610203 w 2617829"/>
            <a:gd name="connsiteY8" fmla="*/ 417487 h 1004509"/>
            <a:gd name="connsiteX9" fmla="*/ 2594963 w 2617829"/>
            <a:gd name="connsiteY9" fmla="*/ 612636 h 1004509"/>
            <a:gd name="connsiteX10" fmla="*/ 2480663 w 2617829"/>
            <a:gd name="connsiteY10" fmla="*/ 590937 h 1004509"/>
            <a:gd name="connsiteX11" fmla="*/ 2092043 w 2617829"/>
            <a:gd name="connsiteY11" fmla="*/ 525196 h 1004509"/>
            <a:gd name="connsiteX12" fmla="*/ 1535783 w 2617829"/>
            <a:gd name="connsiteY12" fmla="*/ 455065 h 1004509"/>
            <a:gd name="connsiteX13" fmla="*/ 1002383 w 2617829"/>
            <a:gd name="connsiteY13" fmla="*/ 452112 h 1004509"/>
            <a:gd name="connsiteX14" fmla="*/ 689962 w 2617829"/>
            <a:gd name="connsiteY14" fmla="*/ 459659 h 1004509"/>
            <a:gd name="connsiteX15" fmla="*/ 316583 w 2617829"/>
            <a:gd name="connsiteY15" fmla="*/ 780276 h 1004509"/>
            <a:gd name="connsiteX16" fmla="*/ 27023 w 2617829"/>
            <a:gd name="connsiteY16" fmla="*/ 1001256 h 1004509"/>
            <a:gd name="connsiteX17" fmla="*/ 19403 w 2617829"/>
            <a:gd name="connsiteY17" fmla="*/ 612636 h 1004509"/>
            <a:gd name="connsiteX18" fmla="*/ 87984 w 2617829"/>
            <a:gd name="connsiteY18" fmla="*/ 29047 h 1004509"/>
            <a:gd name="connsiteX0" fmla="*/ 69320 w 2599165"/>
            <a:gd name="connsiteY0" fmla="*/ 29047 h 1013746"/>
            <a:gd name="connsiteX1" fmla="*/ 511279 w 2599165"/>
            <a:gd name="connsiteY1" fmla="*/ 89974 h 1013746"/>
            <a:gd name="connsiteX2" fmla="*/ 915139 w 2599165"/>
            <a:gd name="connsiteY2" fmla="*/ 105067 h 1013746"/>
            <a:gd name="connsiteX3" fmla="*/ 1349479 w 2599165"/>
            <a:gd name="connsiteY3" fmla="*/ 210514 h 1013746"/>
            <a:gd name="connsiteX4" fmla="*/ 1753338 w 2599165"/>
            <a:gd name="connsiteY4" fmla="*/ 277748 h 1013746"/>
            <a:gd name="connsiteX5" fmla="*/ 1928598 w 2599165"/>
            <a:gd name="connsiteY5" fmla="*/ 279225 h 1013746"/>
            <a:gd name="connsiteX6" fmla="*/ 2233398 w 2599165"/>
            <a:gd name="connsiteY6" fmla="*/ 373156 h 1013746"/>
            <a:gd name="connsiteX7" fmla="*/ 2484858 w 2599165"/>
            <a:gd name="connsiteY7" fmla="*/ 411401 h 1013746"/>
            <a:gd name="connsiteX8" fmla="*/ 2591539 w 2599165"/>
            <a:gd name="connsiteY8" fmla="*/ 417487 h 1013746"/>
            <a:gd name="connsiteX9" fmla="*/ 2576299 w 2599165"/>
            <a:gd name="connsiteY9" fmla="*/ 612636 h 1013746"/>
            <a:gd name="connsiteX10" fmla="*/ 2461999 w 2599165"/>
            <a:gd name="connsiteY10" fmla="*/ 590937 h 1013746"/>
            <a:gd name="connsiteX11" fmla="*/ 2073379 w 2599165"/>
            <a:gd name="connsiteY11" fmla="*/ 525196 h 1013746"/>
            <a:gd name="connsiteX12" fmla="*/ 1517119 w 2599165"/>
            <a:gd name="connsiteY12" fmla="*/ 455065 h 1013746"/>
            <a:gd name="connsiteX13" fmla="*/ 983719 w 2599165"/>
            <a:gd name="connsiteY13" fmla="*/ 452112 h 1013746"/>
            <a:gd name="connsiteX14" fmla="*/ 671298 w 2599165"/>
            <a:gd name="connsiteY14" fmla="*/ 459659 h 1013746"/>
            <a:gd name="connsiteX15" fmla="*/ 297919 w 2599165"/>
            <a:gd name="connsiteY15" fmla="*/ 780276 h 1013746"/>
            <a:gd name="connsiteX16" fmla="*/ 61698 w 2599165"/>
            <a:gd name="connsiteY16" fmla="*/ 1010628 h 1013746"/>
            <a:gd name="connsiteX17" fmla="*/ 739 w 2599165"/>
            <a:gd name="connsiteY17" fmla="*/ 612636 h 1013746"/>
            <a:gd name="connsiteX18" fmla="*/ 69320 w 2599165"/>
            <a:gd name="connsiteY18" fmla="*/ 29047 h 1013746"/>
            <a:gd name="connsiteX0" fmla="*/ 71536 w 2601381"/>
            <a:gd name="connsiteY0" fmla="*/ 29047 h 1013747"/>
            <a:gd name="connsiteX1" fmla="*/ 513495 w 2601381"/>
            <a:gd name="connsiteY1" fmla="*/ 89974 h 1013747"/>
            <a:gd name="connsiteX2" fmla="*/ 917355 w 2601381"/>
            <a:gd name="connsiteY2" fmla="*/ 105067 h 1013747"/>
            <a:gd name="connsiteX3" fmla="*/ 1351695 w 2601381"/>
            <a:gd name="connsiteY3" fmla="*/ 210514 h 1013747"/>
            <a:gd name="connsiteX4" fmla="*/ 1755554 w 2601381"/>
            <a:gd name="connsiteY4" fmla="*/ 277748 h 1013747"/>
            <a:gd name="connsiteX5" fmla="*/ 1930814 w 2601381"/>
            <a:gd name="connsiteY5" fmla="*/ 279225 h 1013747"/>
            <a:gd name="connsiteX6" fmla="*/ 2235614 w 2601381"/>
            <a:gd name="connsiteY6" fmla="*/ 373156 h 1013747"/>
            <a:gd name="connsiteX7" fmla="*/ 2487074 w 2601381"/>
            <a:gd name="connsiteY7" fmla="*/ 411401 h 1013747"/>
            <a:gd name="connsiteX8" fmla="*/ 2593755 w 2601381"/>
            <a:gd name="connsiteY8" fmla="*/ 417487 h 1013747"/>
            <a:gd name="connsiteX9" fmla="*/ 2578515 w 2601381"/>
            <a:gd name="connsiteY9" fmla="*/ 612636 h 1013747"/>
            <a:gd name="connsiteX10" fmla="*/ 2464215 w 2601381"/>
            <a:gd name="connsiteY10" fmla="*/ 590937 h 1013747"/>
            <a:gd name="connsiteX11" fmla="*/ 2075595 w 2601381"/>
            <a:gd name="connsiteY11" fmla="*/ 525196 h 1013747"/>
            <a:gd name="connsiteX12" fmla="*/ 1519335 w 2601381"/>
            <a:gd name="connsiteY12" fmla="*/ 455065 h 1013747"/>
            <a:gd name="connsiteX13" fmla="*/ 985935 w 2601381"/>
            <a:gd name="connsiteY13" fmla="*/ 452112 h 1013747"/>
            <a:gd name="connsiteX14" fmla="*/ 673514 w 2601381"/>
            <a:gd name="connsiteY14" fmla="*/ 459659 h 1013747"/>
            <a:gd name="connsiteX15" fmla="*/ 300135 w 2601381"/>
            <a:gd name="connsiteY15" fmla="*/ 780276 h 1013747"/>
            <a:gd name="connsiteX16" fmla="*/ 94394 w 2601381"/>
            <a:gd name="connsiteY16" fmla="*/ 1010628 h 1013747"/>
            <a:gd name="connsiteX17" fmla="*/ 2955 w 2601381"/>
            <a:gd name="connsiteY17" fmla="*/ 612636 h 1013747"/>
            <a:gd name="connsiteX18" fmla="*/ 71536 w 2601381"/>
            <a:gd name="connsiteY18" fmla="*/ 29047 h 1013747"/>
            <a:gd name="connsiteX0" fmla="*/ 71536 w 2625301"/>
            <a:gd name="connsiteY0" fmla="*/ 29047 h 1013747"/>
            <a:gd name="connsiteX1" fmla="*/ 513495 w 2625301"/>
            <a:gd name="connsiteY1" fmla="*/ 89974 h 1013747"/>
            <a:gd name="connsiteX2" fmla="*/ 917355 w 2625301"/>
            <a:gd name="connsiteY2" fmla="*/ 105067 h 1013747"/>
            <a:gd name="connsiteX3" fmla="*/ 1351695 w 2625301"/>
            <a:gd name="connsiteY3" fmla="*/ 210514 h 1013747"/>
            <a:gd name="connsiteX4" fmla="*/ 1755554 w 2625301"/>
            <a:gd name="connsiteY4" fmla="*/ 277748 h 1013747"/>
            <a:gd name="connsiteX5" fmla="*/ 1930814 w 2625301"/>
            <a:gd name="connsiteY5" fmla="*/ 279225 h 1013747"/>
            <a:gd name="connsiteX6" fmla="*/ 2235614 w 2625301"/>
            <a:gd name="connsiteY6" fmla="*/ 373156 h 1013747"/>
            <a:gd name="connsiteX7" fmla="*/ 2487074 w 2625301"/>
            <a:gd name="connsiteY7" fmla="*/ 411401 h 1013747"/>
            <a:gd name="connsiteX8" fmla="*/ 2593755 w 2625301"/>
            <a:gd name="connsiteY8" fmla="*/ 417487 h 1013747"/>
            <a:gd name="connsiteX9" fmla="*/ 2616615 w 2625301"/>
            <a:gd name="connsiteY9" fmla="*/ 565773 h 1013747"/>
            <a:gd name="connsiteX10" fmla="*/ 2464215 w 2625301"/>
            <a:gd name="connsiteY10" fmla="*/ 590937 h 1013747"/>
            <a:gd name="connsiteX11" fmla="*/ 2075595 w 2625301"/>
            <a:gd name="connsiteY11" fmla="*/ 525196 h 1013747"/>
            <a:gd name="connsiteX12" fmla="*/ 1519335 w 2625301"/>
            <a:gd name="connsiteY12" fmla="*/ 455065 h 1013747"/>
            <a:gd name="connsiteX13" fmla="*/ 985935 w 2625301"/>
            <a:gd name="connsiteY13" fmla="*/ 452112 h 1013747"/>
            <a:gd name="connsiteX14" fmla="*/ 673514 w 2625301"/>
            <a:gd name="connsiteY14" fmla="*/ 459659 h 1013747"/>
            <a:gd name="connsiteX15" fmla="*/ 300135 w 2625301"/>
            <a:gd name="connsiteY15" fmla="*/ 780276 h 1013747"/>
            <a:gd name="connsiteX16" fmla="*/ 94394 w 2625301"/>
            <a:gd name="connsiteY16" fmla="*/ 1010628 h 1013747"/>
            <a:gd name="connsiteX17" fmla="*/ 2955 w 2625301"/>
            <a:gd name="connsiteY17" fmla="*/ 612636 h 1013747"/>
            <a:gd name="connsiteX18" fmla="*/ 71536 w 2625301"/>
            <a:gd name="connsiteY18" fmla="*/ 29047 h 1013747"/>
            <a:gd name="connsiteX0" fmla="*/ 71536 w 2625301"/>
            <a:gd name="connsiteY0" fmla="*/ 29047 h 1013747"/>
            <a:gd name="connsiteX1" fmla="*/ 513495 w 2625301"/>
            <a:gd name="connsiteY1" fmla="*/ 89974 h 1013747"/>
            <a:gd name="connsiteX2" fmla="*/ 917355 w 2625301"/>
            <a:gd name="connsiteY2" fmla="*/ 105067 h 1013747"/>
            <a:gd name="connsiteX3" fmla="*/ 1351695 w 2625301"/>
            <a:gd name="connsiteY3" fmla="*/ 164083 h 1013747"/>
            <a:gd name="connsiteX4" fmla="*/ 1755554 w 2625301"/>
            <a:gd name="connsiteY4" fmla="*/ 277748 h 1013747"/>
            <a:gd name="connsiteX5" fmla="*/ 1930814 w 2625301"/>
            <a:gd name="connsiteY5" fmla="*/ 279225 h 1013747"/>
            <a:gd name="connsiteX6" fmla="*/ 2235614 w 2625301"/>
            <a:gd name="connsiteY6" fmla="*/ 373156 h 1013747"/>
            <a:gd name="connsiteX7" fmla="*/ 2487074 w 2625301"/>
            <a:gd name="connsiteY7" fmla="*/ 411401 h 1013747"/>
            <a:gd name="connsiteX8" fmla="*/ 2593755 w 2625301"/>
            <a:gd name="connsiteY8" fmla="*/ 417487 h 1013747"/>
            <a:gd name="connsiteX9" fmla="*/ 2616615 w 2625301"/>
            <a:gd name="connsiteY9" fmla="*/ 565773 h 1013747"/>
            <a:gd name="connsiteX10" fmla="*/ 2464215 w 2625301"/>
            <a:gd name="connsiteY10" fmla="*/ 590937 h 1013747"/>
            <a:gd name="connsiteX11" fmla="*/ 2075595 w 2625301"/>
            <a:gd name="connsiteY11" fmla="*/ 525196 h 1013747"/>
            <a:gd name="connsiteX12" fmla="*/ 1519335 w 2625301"/>
            <a:gd name="connsiteY12" fmla="*/ 455065 h 1013747"/>
            <a:gd name="connsiteX13" fmla="*/ 985935 w 2625301"/>
            <a:gd name="connsiteY13" fmla="*/ 452112 h 1013747"/>
            <a:gd name="connsiteX14" fmla="*/ 673514 w 2625301"/>
            <a:gd name="connsiteY14" fmla="*/ 459659 h 1013747"/>
            <a:gd name="connsiteX15" fmla="*/ 300135 w 2625301"/>
            <a:gd name="connsiteY15" fmla="*/ 780276 h 1013747"/>
            <a:gd name="connsiteX16" fmla="*/ 94394 w 2625301"/>
            <a:gd name="connsiteY16" fmla="*/ 1010628 h 1013747"/>
            <a:gd name="connsiteX17" fmla="*/ 2955 w 2625301"/>
            <a:gd name="connsiteY17" fmla="*/ 612636 h 1013747"/>
            <a:gd name="connsiteX18" fmla="*/ 71536 w 2625301"/>
            <a:gd name="connsiteY18" fmla="*/ 29047 h 1013747"/>
            <a:gd name="connsiteX0" fmla="*/ 71536 w 2625301"/>
            <a:gd name="connsiteY0" fmla="*/ 29047 h 1013747"/>
            <a:gd name="connsiteX1" fmla="*/ 513495 w 2625301"/>
            <a:gd name="connsiteY1" fmla="*/ 89974 h 1013747"/>
            <a:gd name="connsiteX2" fmla="*/ 917355 w 2625301"/>
            <a:gd name="connsiteY2" fmla="*/ 105067 h 1013747"/>
            <a:gd name="connsiteX3" fmla="*/ 1351695 w 2625301"/>
            <a:gd name="connsiteY3" fmla="*/ 164083 h 1013747"/>
            <a:gd name="connsiteX4" fmla="*/ 1755554 w 2625301"/>
            <a:gd name="connsiteY4" fmla="*/ 246794 h 1013747"/>
            <a:gd name="connsiteX5" fmla="*/ 1930814 w 2625301"/>
            <a:gd name="connsiteY5" fmla="*/ 279225 h 1013747"/>
            <a:gd name="connsiteX6" fmla="*/ 2235614 w 2625301"/>
            <a:gd name="connsiteY6" fmla="*/ 373156 h 1013747"/>
            <a:gd name="connsiteX7" fmla="*/ 2487074 w 2625301"/>
            <a:gd name="connsiteY7" fmla="*/ 411401 h 1013747"/>
            <a:gd name="connsiteX8" fmla="*/ 2593755 w 2625301"/>
            <a:gd name="connsiteY8" fmla="*/ 417487 h 1013747"/>
            <a:gd name="connsiteX9" fmla="*/ 2616615 w 2625301"/>
            <a:gd name="connsiteY9" fmla="*/ 565773 h 1013747"/>
            <a:gd name="connsiteX10" fmla="*/ 2464215 w 2625301"/>
            <a:gd name="connsiteY10" fmla="*/ 590937 h 1013747"/>
            <a:gd name="connsiteX11" fmla="*/ 2075595 w 2625301"/>
            <a:gd name="connsiteY11" fmla="*/ 525196 h 1013747"/>
            <a:gd name="connsiteX12" fmla="*/ 1519335 w 2625301"/>
            <a:gd name="connsiteY12" fmla="*/ 455065 h 1013747"/>
            <a:gd name="connsiteX13" fmla="*/ 985935 w 2625301"/>
            <a:gd name="connsiteY13" fmla="*/ 452112 h 1013747"/>
            <a:gd name="connsiteX14" fmla="*/ 673514 w 2625301"/>
            <a:gd name="connsiteY14" fmla="*/ 459659 h 1013747"/>
            <a:gd name="connsiteX15" fmla="*/ 300135 w 2625301"/>
            <a:gd name="connsiteY15" fmla="*/ 780276 h 1013747"/>
            <a:gd name="connsiteX16" fmla="*/ 94394 w 2625301"/>
            <a:gd name="connsiteY16" fmla="*/ 1010628 h 1013747"/>
            <a:gd name="connsiteX17" fmla="*/ 2955 w 2625301"/>
            <a:gd name="connsiteY17" fmla="*/ 612636 h 1013747"/>
            <a:gd name="connsiteX18" fmla="*/ 71536 w 2625301"/>
            <a:gd name="connsiteY18" fmla="*/ 29047 h 1013747"/>
            <a:gd name="connsiteX0" fmla="*/ 71536 w 2625301"/>
            <a:gd name="connsiteY0" fmla="*/ 29047 h 1013747"/>
            <a:gd name="connsiteX1" fmla="*/ 513495 w 2625301"/>
            <a:gd name="connsiteY1" fmla="*/ 89974 h 1013747"/>
            <a:gd name="connsiteX2" fmla="*/ 917355 w 2625301"/>
            <a:gd name="connsiteY2" fmla="*/ 105067 h 1013747"/>
            <a:gd name="connsiteX3" fmla="*/ 1351695 w 2625301"/>
            <a:gd name="connsiteY3" fmla="*/ 164083 h 1013747"/>
            <a:gd name="connsiteX4" fmla="*/ 1755554 w 2625301"/>
            <a:gd name="connsiteY4" fmla="*/ 246794 h 1013747"/>
            <a:gd name="connsiteX5" fmla="*/ 1961294 w 2625301"/>
            <a:gd name="connsiteY5" fmla="*/ 225055 h 1013747"/>
            <a:gd name="connsiteX6" fmla="*/ 2235614 w 2625301"/>
            <a:gd name="connsiteY6" fmla="*/ 373156 h 1013747"/>
            <a:gd name="connsiteX7" fmla="*/ 2487074 w 2625301"/>
            <a:gd name="connsiteY7" fmla="*/ 411401 h 1013747"/>
            <a:gd name="connsiteX8" fmla="*/ 2593755 w 2625301"/>
            <a:gd name="connsiteY8" fmla="*/ 417487 h 1013747"/>
            <a:gd name="connsiteX9" fmla="*/ 2616615 w 2625301"/>
            <a:gd name="connsiteY9" fmla="*/ 565773 h 1013747"/>
            <a:gd name="connsiteX10" fmla="*/ 2464215 w 2625301"/>
            <a:gd name="connsiteY10" fmla="*/ 590937 h 1013747"/>
            <a:gd name="connsiteX11" fmla="*/ 2075595 w 2625301"/>
            <a:gd name="connsiteY11" fmla="*/ 525196 h 1013747"/>
            <a:gd name="connsiteX12" fmla="*/ 1519335 w 2625301"/>
            <a:gd name="connsiteY12" fmla="*/ 455065 h 1013747"/>
            <a:gd name="connsiteX13" fmla="*/ 985935 w 2625301"/>
            <a:gd name="connsiteY13" fmla="*/ 452112 h 1013747"/>
            <a:gd name="connsiteX14" fmla="*/ 673514 w 2625301"/>
            <a:gd name="connsiteY14" fmla="*/ 459659 h 1013747"/>
            <a:gd name="connsiteX15" fmla="*/ 300135 w 2625301"/>
            <a:gd name="connsiteY15" fmla="*/ 780276 h 1013747"/>
            <a:gd name="connsiteX16" fmla="*/ 94394 w 2625301"/>
            <a:gd name="connsiteY16" fmla="*/ 1010628 h 1013747"/>
            <a:gd name="connsiteX17" fmla="*/ 2955 w 2625301"/>
            <a:gd name="connsiteY17" fmla="*/ 612636 h 1013747"/>
            <a:gd name="connsiteX18" fmla="*/ 71536 w 2625301"/>
            <a:gd name="connsiteY18" fmla="*/ 29047 h 1013747"/>
            <a:gd name="connsiteX0" fmla="*/ 71536 w 2625301"/>
            <a:gd name="connsiteY0" fmla="*/ 29047 h 1013747"/>
            <a:gd name="connsiteX1" fmla="*/ 513495 w 2625301"/>
            <a:gd name="connsiteY1" fmla="*/ 89974 h 1013747"/>
            <a:gd name="connsiteX2" fmla="*/ 917355 w 2625301"/>
            <a:gd name="connsiteY2" fmla="*/ 105067 h 1013747"/>
            <a:gd name="connsiteX3" fmla="*/ 1351695 w 2625301"/>
            <a:gd name="connsiteY3" fmla="*/ 164083 h 1013747"/>
            <a:gd name="connsiteX4" fmla="*/ 1755554 w 2625301"/>
            <a:gd name="connsiteY4" fmla="*/ 246794 h 1013747"/>
            <a:gd name="connsiteX5" fmla="*/ 1961294 w 2625301"/>
            <a:gd name="connsiteY5" fmla="*/ 225055 h 1013747"/>
            <a:gd name="connsiteX6" fmla="*/ 2258473 w 2625301"/>
            <a:gd name="connsiteY6" fmla="*/ 295771 h 1013747"/>
            <a:gd name="connsiteX7" fmla="*/ 2487074 w 2625301"/>
            <a:gd name="connsiteY7" fmla="*/ 411401 h 1013747"/>
            <a:gd name="connsiteX8" fmla="*/ 2593755 w 2625301"/>
            <a:gd name="connsiteY8" fmla="*/ 417487 h 1013747"/>
            <a:gd name="connsiteX9" fmla="*/ 2616615 w 2625301"/>
            <a:gd name="connsiteY9" fmla="*/ 565773 h 1013747"/>
            <a:gd name="connsiteX10" fmla="*/ 2464215 w 2625301"/>
            <a:gd name="connsiteY10" fmla="*/ 590937 h 1013747"/>
            <a:gd name="connsiteX11" fmla="*/ 2075595 w 2625301"/>
            <a:gd name="connsiteY11" fmla="*/ 525196 h 1013747"/>
            <a:gd name="connsiteX12" fmla="*/ 1519335 w 2625301"/>
            <a:gd name="connsiteY12" fmla="*/ 455065 h 1013747"/>
            <a:gd name="connsiteX13" fmla="*/ 985935 w 2625301"/>
            <a:gd name="connsiteY13" fmla="*/ 452112 h 1013747"/>
            <a:gd name="connsiteX14" fmla="*/ 673514 w 2625301"/>
            <a:gd name="connsiteY14" fmla="*/ 459659 h 1013747"/>
            <a:gd name="connsiteX15" fmla="*/ 300135 w 2625301"/>
            <a:gd name="connsiteY15" fmla="*/ 780276 h 1013747"/>
            <a:gd name="connsiteX16" fmla="*/ 94394 w 2625301"/>
            <a:gd name="connsiteY16" fmla="*/ 1010628 h 1013747"/>
            <a:gd name="connsiteX17" fmla="*/ 2955 w 2625301"/>
            <a:gd name="connsiteY17" fmla="*/ 612636 h 1013747"/>
            <a:gd name="connsiteX18" fmla="*/ 71536 w 2625301"/>
            <a:gd name="connsiteY18" fmla="*/ 29047 h 1013747"/>
            <a:gd name="connsiteX0" fmla="*/ 71536 w 2625526"/>
            <a:gd name="connsiteY0" fmla="*/ 29047 h 1013747"/>
            <a:gd name="connsiteX1" fmla="*/ 513495 w 2625526"/>
            <a:gd name="connsiteY1" fmla="*/ 89974 h 1013747"/>
            <a:gd name="connsiteX2" fmla="*/ 917355 w 2625526"/>
            <a:gd name="connsiteY2" fmla="*/ 105067 h 1013747"/>
            <a:gd name="connsiteX3" fmla="*/ 1351695 w 2625526"/>
            <a:gd name="connsiteY3" fmla="*/ 164083 h 1013747"/>
            <a:gd name="connsiteX4" fmla="*/ 1755554 w 2625526"/>
            <a:gd name="connsiteY4" fmla="*/ 246794 h 1013747"/>
            <a:gd name="connsiteX5" fmla="*/ 1961294 w 2625526"/>
            <a:gd name="connsiteY5" fmla="*/ 225055 h 1013747"/>
            <a:gd name="connsiteX6" fmla="*/ 2258473 w 2625526"/>
            <a:gd name="connsiteY6" fmla="*/ 295771 h 1013747"/>
            <a:gd name="connsiteX7" fmla="*/ 2479454 w 2625526"/>
            <a:gd name="connsiteY7" fmla="*/ 326277 h 1013747"/>
            <a:gd name="connsiteX8" fmla="*/ 2593755 w 2625526"/>
            <a:gd name="connsiteY8" fmla="*/ 417487 h 1013747"/>
            <a:gd name="connsiteX9" fmla="*/ 2616615 w 2625526"/>
            <a:gd name="connsiteY9" fmla="*/ 565773 h 1013747"/>
            <a:gd name="connsiteX10" fmla="*/ 2464215 w 2625526"/>
            <a:gd name="connsiteY10" fmla="*/ 590937 h 1013747"/>
            <a:gd name="connsiteX11" fmla="*/ 2075595 w 2625526"/>
            <a:gd name="connsiteY11" fmla="*/ 525196 h 1013747"/>
            <a:gd name="connsiteX12" fmla="*/ 1519335 w 2625526"/>
            <a:gd name="connsiteY12" fmla="*/ 455065 h 1013747"/>
            <a:gd name="connsiteX13" fmla="*/ 985935 w 2625526"/>
            <a:gd name="connsiteY13" fmla="*/ 452112 h 1013747"/>
            <a:gd name="connsiteX14" fmla="*/ 673514 w 2625526"/>
            <a:gd name="connsiteY14" fmla="*/ 459659 h 1013747"/>
            <a:gd name="connsiteX15" fmla="*/ 300135 w 2625526"/>
            <a:gd name="connsiteY15" fmla="*/ 780276 h 1013747"/>
            <a:gd name="connsiteX16" fmla="*/ 94394 w 2625526"/>
            <a:gd name="connsiteY16" fmla="*/ 1010628 h 1013747"/>
            <a:gd name="connsiteX17" fmla="*/ 2955 w 2625526"/>
            <a:gd name="connsiteY17" fmla="*/ 612636 h 1013747"/>
            <a:gd name="connsiteX18" fmla="*/ 71536 w 2625526"/>
            <a:gd name="connsiteY18" fmla="*/ 29047 h 1013747"/>
            <a:gd name="connsiteX0" fmla="*/ 71536 w 2625526"/>
            <a:gd name="connsiteY0" fmla="*/ 29047 h 1013747"/>
            <a:gd name="connsiteX1" fmla="*/ 513495 w 2625526"/>
            <a:gd name="connsiteY1" fmla="*/ 89974 h 1013747"/>
            <a:gd name="connsiteX2" fmla="*/ 917355 w 2625526"/>
            <a:gd name="connsiteY2" fmla="*/ 105067 h 1013747"/>
            <a:gd name="connsiteX3" fmla="*/ 1351695 w 2625526"/>
            <a:gd name="connsiteY3" fmla="*/ 164083 h 1013747"/>
            <a:gd name="connsiteX4" fmla="*/ 1755554 w 2625526"/>
            <a:gd name="connsiteY4" fmla="*/ 246794 h 1013747"/>
            <a:gd name="connsiteX5" fmla="*/ 1961294 w 2625526"/>
            <a:gd name="connsiteY5" fmla="*/ 225055 h 1013747"/>
            <a:gd name="connsiteX6" fmla="*/ 2258473 w 2625526"/>
            <a:gd name="connsiteY6" fmla="*/ 295771 h 1013747"/>
            <a:gd name="connsiteX7" fmla="*/ 2479454 w 2625526"/>
            <a:gd name="connsiteY7" fmla="*/ 326277 h 1013747"/>
            <a:gd name="connsiteX8" fmla="*/ 2593755 w 2625526"/>
            <a:gd name="connsiteY8" fmla="*/ 417487 h 1013747"/>
            <a:gd name="connsiteX9" fmla="*/ 2616615 w 2625526"/>
            <a:gd name="connsiteY9" fmla="*/ 565773 h 1013747"/>
            <a:gd name="connsiteX10" fmla="*/ 2464215 w 2625526"/>
            <a:gd name="connsiteY10" fmla="*/ 590937 h 1013747"/>
            <a:gd name="connsiteX11" fmla="*/ 2083215 w 2625526"/>
            <a:gd name="connsiteY11" fmla="*/ 594843 h 1013747"/>
            <a:gd name="connsiteX12" fmla="*/ 1519335 w 2625526"/>
            <a:gd name="connsiteY12" fmla="*/ 455065 h 1013747"/>
            <a:gd name="connsiteX13" fmla="*/ 985935 w 2625526"/>
            <a:gd name="connsiteY13" fmla="*/ 452112 h 1013747"/>
            <a:gd name="connsiteX14" fmla="*/ 673514 w 2625526"/>
            <a:gd name="connsiteY14" fmla="*/ 459659 h 1013747"/>
            <a:gd name="connsiteX15" fmla="*/ 300135 w 2625526"/>
            <a:gd name="connsiteY15" fmla="*/ 780276 h 1013747"/>
            <a:gd name="connsiteX16" fmla="*/ 94394 w 2625526"/>
            <a:gd name="connsiteY16" fmla="*/ 1010628 h 1013747"/>
            <a:gd name="connsiteX17" fmla="*/ 2955 w 2625526"/>
            <a:gd name="connsiteY17" fmla="*/ 612636 h 1013747"/>
            <a:gd name="connsiteX18" fmla="*/ 71536 w 2625526"/>
            <a:gd name="connsiteY18" fmla="*/ 29047 h 1013747"/>
            <a:gd name="connsiteX0" fmla="*/ 71536 w 2625526"/>
            <a:gd name="connsiteY0" fmla="*/ 29047 h 1013747"/>
            <a:gd name="connsiteX1" fmla="*/ 513495 w 2625526"/>
            <a:gd name="connsiteY1" fmla="*/ 89974 h 1013747"/>
            <a:gd name="connsiteX2" fmla="*/ 917355 w 2625526"/>
            <a:gd name="connsiteY2" fmla="*/ 105067 h 1013747"/>
            <a:gd name="connsiteX3" fmla="*/ 1351695 w 2625526"/>
            <a:gd name="connsiteY3" fmla="*/ 164083 h 1013747"/>
            <a:gd name="connsiteX4" fmla="*/ 1755554 w 2625526"/>
            <a:gd name="connsiteY4" fmla="*/ 246794 h 1013747"/>
            <a:gd name="connsiteX5" fmla="*/ 1961294 w 2625526"/>
            <a:gd name="connsiteY5" fmla="*/ 225055 h 1013747"/>
            <a:gd name="connsiteX6" fmla="*/ 2258473 w 2625526"/>
            <a:gd name="connsiteY6" fmla="*/ 295771 h 1013747"/>
            <a:gd name="connsiteX7" fmla="*/ 2479454 w 2625526"/>
            <a:gd name="connsiteY7" fmla="*/ 326277 h 1013747"/>
            <a:gd name="connsiteX8" fmla="*/ 2593755 w 2625526"/>
            <a:gd name="connsiteY8" fmla="*/ 417487 h 1013747"/>
            <a:gd name="connsiteX9" fmla="*/ 2616615 w 2625526"/>
            <a:gd name="connsiteY9" fmla="*/ 565773 h 1013747"/>
            <a:gd name="connsiteX10" fmla="*/ 2464215 w 2625526"/>
            <a:gd name="connsiteY10" fmla="*/ 590937 h 1013747"/>
            <a:gd name="connsiteX11" fmla="*/ 2083215 w 2625526"/>
            <a:gd name="connsiteY11" fmla="*/ 594843 h 1013747"/>
            <a:gd name="connsiteX12" fmla="*/ 1511715 w 2625526"/>
            <a:gd name="connsiteY12" fmla="*/ 532450 h 1013747"/>
            <a:gd name="connsiteX13" fmla="*/ 985935 w 2625526"/>
            <a:gd name="connsiteY13" fmla="*/ 452112 h 1013747"/>
            <a:gd name="connsiteX14" fmla="*/ 673514 w 2625526"/>
            <a:gd name="connsiteY14" fmla="*/ 459659 h 1013747"/>
            <a:gd name="connsiteX15" fmla="*/ 300135 w 2625526"/>
            <a:gd name="connsiteY15" fmla="*/ 780276 h 1013747"/>
            <a:gd name="connsiteX16" fmla="*/ 94394 w 2625526"/>
            <a:gd name="connsiteY16" fmla="*/ 1010628 h 1013747"/>
            <a:gd name="connsiteX17" fmla="*/ 2955 w 2625526"/>
            <a:gd name="connsiteY17" fmla="*/ 612636 h 1013747"/>
            <a:gd name="connsiteX18" fmla="*/ 71536 w 2625526"/>
            <a:gd name="connsiteY18" fmla="*/ 29047 h 1013747"/>
            <a:gd name="connsiteX0" fmla="*/ 71536 w 2625526"/>
            <a:gd name="connsiteY0" fmla="*/ 29047 h 1013747"/>
            <a:gd name="connsiteX1" fmla="*/ 513495 w 2625526"/>
            <a:gd name="connsiteY1" fmla="*/ 89974 h 1013747"/>
            <a:gd name="connsiteX2" fmla="*/ 917355 w 2625526"/>
            <a:gd name="connsiteY2" fmla="*/ 105067 h 1013747"/>
            <a:gd name="connsiteX3" fmla="*/ 1351695 w 2625526"/>
            <a:gd name="connsiteY3" fmla="*/ 164083 h 1013747"/>
            <a:gd name="connsiteX4" fmla="*/ 1755554 w 2625526"/>
            <a:gd name="connsiteY4" fmla="*/ 246794 h 1013747"/>
            <a:gd name="connsiteX5" fmla="*/ 1961294 w 2625526"/>
            <a:gd name="connsiteY5" fmla="*/ 225055 h 1013747"/>
            <a:gd name="connsiteX6" fmla="*/ 2258473 w 2625526"/>
            <a:gd name="connsiteY6" fmla="*/ 295771 h 1013747"/>
            <a:gd name="connsiteX7" fmla="*/ 2479454 w 2625526"/>
            <a:gd name="connsiteY7" fmla="*/ 326277 h 1013747"/>
            <a:gd name="connsiteX8" fmla="*/ 2593755 w 2625526"/>
            <a:gd name="connsiteY8" fmla="*/ 417487 h 1013747"/>
            <a:gd name="connsiteX9" fmla="*/ 2616615 w 2625526"/>
            <a:gd name="connsiteY9" fmla="*/ 565773 h 1013747"/>
            <a:gd name="connsiteX10" fmla="*/ 2464215 w 2625526"/>
            <a:gd name="connsiteY10" fmla="*/ 590937 h 1013747"/>
            <a:gd name="connsiteX11" fmla="*/ 2083215 w 2625526"/>
            <a:gd name="connsiteY11" fmla="*/ 594843 h 1013747"/>
            <a:gd name="connsiteX12" fmla="*/ 1511715 w 2625526"/>
            <a:gd name="connsiteY12" fmla="*/ 532450 h 1013747"/>
            <a:gd name="connsiteX13" fmla="*/ 978315 w 2625526"/>
            <a:gd name="connsiteY13" fmla="*/ 544974 h 1013747"/>
            <a:gd name="connsiteX14" fmla="*/ 673514 w 2625526"/>
            <a:gd name="connsiteY14" fmla="*/ 459659 h 1013747"/>
            <a:gd name="connsiteX15" fmla="*/ 300135 w 2625526"/>
            <a:gd name="connsiteY15" fmla="*/ 780276 h 1013747"/>
            <a:gd name="connsiteX16" fmla="*/ 94394 w 2625526"/>
            <a:gd name="connsiteY16" fmla="*/ 1010628 h 1013747"/>
            <a:gd name="connsiteX17" fmla="*/ 2955 w 2625526"/>
            <a:gd name="connsiteY17" fmla="*/ 612636 h 1013747"/>
            <a:gd name="connsiteX18" fmla="*/ 71536 w 2625526"/>
            <a:gd name="connsiteY18" fmla="*/ 29047 h 1013747"/>
            <a:gd name="connsiteX0" fmla="*/ 71536 w 2625526"/>
            <a:gd name="connsiteY0" fmla="*/ 29047 h 1013667"/>
            <a:gd name="connsiteX1" fmla="*/ 513495 w 2625526"/>
            <a:gd name="connsiteY1" fmla="*/ 89974 h 1013667"/>
            <a:gd name="connsiteX2" fmla="*/ 917355 w 2625526"/>
            <a:gd name="connsiteY2" fmla="*/ 105067 h 1013667"/>
            <a:gd name="connsiteX3" fmla="*/ 1351695 w 2625526"/>
            <a:gd name="connsiteY3" fmla="*/ 164083 h 1013667"/>
            <a:gd name="connsiteX4" fmla="*/ 1755554 w 2625526"/>
            <a:gd name="connsiteY4" fmla="*/ 246794 h 1013667"/>
            <a:gd name="connsiteX5" fmla="*/ 1961294 w 2625526"/>
            <a:gd name="connsiteY5" fmla="*/ 225055 h 1013667"/>
            <a:gd name="connsiteX6" fmla="*/ 2258473 w 2625526"/>
            <a:gd name="connsiteY6" fmla="*/ 295771 h 1013667"/>
            <a:gd name="connsiteX7" fmla="*/ 2479454 w 2625526"/>
            <a:gd name="connsiteY7" fmla="*/ 326277 h 1013667"/>
            <a:gd name="connsiteX8" fmla="*/ 2593755 w 2625526"/>
            <a:gd name="connsiteY8" fmla="*/ 417487 h 1013667"/>
            <a:gd name="connsiteX9" fmla="*/ 2616615 w 2625526"/>
            <a:gd name="connsiteY9" fmla="*/ 565773 h 1013667"/>
            <a:gd name="connsiteX10" fmla="*/ 2464215 w 2625526"/>
            <a:gd name="connsiteY10" fmla="*/ 590937 h 1013667"/>
            <a:gd name="connsiteX11" fmla="*/ 2083215 w 2625526"/>
            <a:gd name="connsiteY11" fmla="*/ 594843 h 1013667"/>
            <a:gd name="connsiteX12" fmla="*/ 1511715 w 2625526"/>
            <a:gd name="connsiteY12" fmla="*/ 532450 h 1013667"/>
            <a:gd name="connsiteX13" fmla="*/ 978315 w 2625526"/>
            <a:gd name="connsiteY13" fmla="*/ 544974 h 1013667"/>
            <a:gd name="connsiteX14" fmla="*/ 665894 w 2625526"/>
            <a:gd name="connsiteY14" fmla="*/ 490613 h 1013667"/>
            <a:gd name="connsiteX15" fmla="*/ 300135 w 2625526"/>
            <a:gd name="connsiteY15" fmla="*/ 780276 h 1013667"/>
            <a:gd name="connsiteX16" fmla="*/ 94394 w 2625526"/>
            <a:gd name="connsiteY16" fmla="*/ 1010628 h 1013667"/>
            <a:gd name="connsiteX17" fmla="*/ 2955 w 2625526"/>
            <a:gd name="connsiteY17" fmla="*/ 612636 h 1013667"/>
            <a:gd name="connsiteX18" fmla="*/ 71536 w 2625526"/>
            <a:gd name="connsiteY18" fmla="*/ 29047 h 1013667"/>
            <a:gd name="connsiteX0" fmla="*/ 71536 w 2625526"/>
            <a:gd name="connsiteY0" fmla="*/ 29047 h 1013572"/>
            <a:gd name="connsiteX1" fmla="*/ 513495 w 2625526"/>
            <a:gd name="connsiteY1" fmla="*/ 89974 h 1013572"/>
            <a:gd name="connsiteX2" fmla="*/ 917355 w 2625526"/>
            <a:gd name="connsiteY2" fmla="*/ 105067 h 1013572"/>
            <a:gd name="connsiteX3" fmla="*/ 1351695 w 2625526"/>
            <a:gd name="connsiteY3" fmla="*/ 164083 h 1013572"/>
            <a:gd name="connsiteX4" fmla="*/ 1755554 w 2625526"/>
            <a:gd name="connsiteY4" fmla="*/ 246794 h 1013572"/>
            <a:gd name="connsiteX5" fmla="*/ 1961294 w 2625526"/>
            <a:gd name="connsiteY5" fmla="*/ 225055 h 1013572"/>
            <a:gd name="connsiteX6" fmla="*/ 2258473 w 2625526"/>
            <a:gd name="connsiteY6" fmla="*/ 295771 h 1013572"/>
            <a:gd name="connsiteX7" fmla="*/ 2479454 w 2625526"/>
            <a:gd name="connsiteY7" fmla="*/ 326277 h 1013572"/>
            <a:gd name="connsiteX8" fmla="*/ 2593755 w 2625526"/>
            <a:gd name="connsiteY8" fmla="*/ 417487 h 1013572"/>
            <a:gd name="connsiteX9" fmla="*/ 2616615 w 2625526"/>
            <a:gd name="connsiteY9" fmla="*/ 565773 h 1013572"/>
            <a:gd name="connsiteX10" fmla="*/ 2464215 w 2625526"/>
            <a:gd name="connsiteY10" fmla="*/ 590937 h 1013572"/>
            <a:gd name="connsiteX11" fmla="*/ 2083215 w 2625526"/>
            <a:gd name="connsiteY11" fmla="*/ 594843 h 1013572"/>
            <a:gd name="connsiteX12" fmla="*/ 1511715 w 2625526"/>
            <a:gd name="connsiteY12" fmla="*/ 532450 h 1013572"/>
            <a:gd name="connsiteX13" fmla="*/ 978315 w 2625526"/>
            <a:gd name="connsiteY13" fmla="*/ 544974 h 1013572"/>
            <a:gd name="connsiteX14" fmla="*/ 604935 w 2625526"/>
            <a:gd name="connsiteY14" fmla="*/ 529305 h 1013572"/>
            <a:gd name="connsiteX15" fmla="*/ 300135 w 2625526"/>
            <a:gd name="connsiteY15" fmla="*/ 780276 h 1013572"/>
            <a:gd name="connsiteX16" fmla="*/ 94394 w 2625526"/>
            <a:gd name="connsiteY16" fmla="*/ 1010628 h 1013572"/>
            <a:gd name="connsiteX17" fmla="*/ 2955 w 2625526"/>
            <a:gd name="connsiteY17" fmla="*/ 612636 h 1013572"/>
            <a:gd name="connsiteX18" fmla="*/ 71536 w 2625526"/>
            <a:gd name="connsiteY18" fmla="*/ 29047 h 1013572"/>
            <a:gd name="connsiteX0" fmla="*/ 93361 w 2647351"/>
            <a:gd name="connsiteY0" fmla="*/ 29047 h 1051856"/>
            <a:gd name="connsiteX1" fmla="*/ 535320 w 2647351"/>
            <a:gd name="connsiteY1" fmla="*/ 89974 h 1051856"/>
            <a:gd name="connsiteX2" fmla="*/ 939180 w 2647351"/>
            <a:gd name="connsiteY2" fmla="*/ 105067 h 1051856"/>
            <a:gd name="connsiteX3" fmla="*/ 1373520 w 2647351"/>
            <a:gd name="connsiteY3" fmla="*/ 164083 h 1051856"/>
            <a:gd name="connsiteX4" fmla="*/ 1777379 w 2647351"/>
            <a:gd name="connsiteY4" fmla="*/ 246794 h 1051856"/>
            <a:gd name="connsiteX5" fmla="*/ 1983119 w 2647351"/>
            <a:gd name="connsiteY5" fmla="*/ 225055 h 1051856"/>
            <a:gd name="connsiteX6" fmla="*/ 2280298 w 2647351"/>
            <a:gd name="connsiteY6" fmla="*/ 295771 h 1051856"/>
            <a:gd name="connsiteX7" fmla="*/ 2501279 w 2647351"/>
            <a:gd name="connsiteY7" fmla="*/ 326277 h 1051856"/>
            <a:gd name="connsiteX8" fmla="*/ 2615580 w 2647351"/>
            <a:gd name="connsiteY8" fmla="*/ 417487 h 1051856"/>
            <a:gd name="connsiteX9" fmla="*/ 2638440 w 2647351"/>
            <a:gd name="connsiteY9" fmla="*/ 565773 h 1051856"/>
            <a:gd name="connsiteX10" fmla="*/ 2486040 w 2647351"/>
            <a:gd name="connsiteY10" fmla="*/ 590937 h 1051856"/>
            <a:gd name="connsiteX11" fmla="*/ 2105040 w 2647351"/>
            <a:gd name="connsiteY11" fmla="*/ 594843 h 1051856"/>
            <a:gd name="connsiteX12" fmla="*/ 1533540 w 2647351"/>
            <a:gd name="connsiteY12" fmla="*/ 532450 h 1051856"/>
            <a:gd name="connsiteX13" fmla="*/ 1000140 w 2647351"/>
            <a:gd name="connsiteY13" fmla="*/ 544974 h 1051856"/>
            <a:gd name="connsiteX14" fmla="*/ 626760 w 2647351"/>
            <a:gd name="connsiteY14" fmla="*/ 529305 h 1051856"/>
            <a:gd name="connsiteX15" fmla="*/ 321960 w 2647351"/>
            <a:gd name="connsiteY15" fmla="*/ 780276 h 1051856"/>
            <a:gd name="connsiteX16" fmla="*/ 24780 w 2647351"/>
            <a:gd name="connsiteY16" fmla="*/ 1049321 h 1051856"/>
            <a:gd name="connsiteX17" fmla="*/ 24780 w 2647351"/>
            <a:gd name="connsiteY17" fmla="*/ 612636 h 1051856"/>
            <a:gd name="connsiteX18" fmla="*/ 93361 w 2647351"/>
            <a:gd name="connsiteY18" fmla="*/ 29047 h 1051856"/>
            <a:gd name="connsiteX0" fmla="*/ 165172 w 2650583"/>
            <a:gd name="connsiteY0" fmla="*/ 39506 h 1000407"/>
            <a:gd name="connsiteX1" fmla="*/ 538552 w 2650583"/>
            <a:gd name="connsiteY1" fmla="*/ 38525 h 1000407"/>
            <a:gd name="connsiteX2" fmla="*/ 942412 w 2650583"/>
            <a:gd name="connsiteY2" fmla="*/ 53618 h 1000407"/>
            <a:gd name="connsiteX3" fmla="*/ 1376752 w 2650583"/>
            <a:gd name="connsiteY3" fmla="*/ 112634 h 1000407"/>
            <a:gd name="connsiteX4" fmla="*/ 1780611 w 2650583"/>
            <a:gd name="connsiteY4" fmla="*/ 195345 h 1000407"/>
            <a:gd name="connsiteX5" fmla="*/ 1986351 w 2650583"/>
            <a:gd name="connsiteY5" fmla="*/ 173606 h 1000407"/>
            <a:gd name="connsiteX6" fmla="*/ 2283530 w 2650583"/>
            <a:gd name="connsiteY6" fmla="*/ 244322 h 1000407"/>
            <a:gd name="connsiteX7" fmla="*/ 2504511 w 2650583"/>
            <a:gd name="connsiteY7" fmla="*/ 274828 h 1000407"/>
            <a:gd name="connsiteX8" fmla="*/ 2618812 w 2650583"/>
            <a:gd name="connsiteY8" fmla="*/ 366038 h 1000407"/>
            <a:gd name="connsiteX9" fmla="*/ 2641672 w 2650583"/>
            <a:gd name="connsiteY9" fmla="*/ 514324 h 1000407"/>
            <a:gd name="connsiteX10" fmla="*/ 2489272 w 2650583"/>
            <a:gd name="connsiteY10" fmla="*/ 539488 h 1000407"/>
            <a:gd name="connsiteX11" fmla="*/ 2108272 w 2650583"/>
            <a:gd name="connsiteY11" fmla="*/ 543394 h 1000407"/>
            <a:gd name="connsiteX12" fmla="*/ 1536772 w 2650583"/>
            <a:gd name="connsiteY12" fmla="*/ 481001 h 1000407"/>
            <a:gd name="connsiteX13" fmla="*/ 1003372 w 2650583"/>
            <a:gd name="connsiteY13" fmla="*/ 493525 h 1000407"/>
            <a:gd name="connsiteX14" fmla="*/ 629992 w 2650583"/>
            <a:gd name="connsiteY14" fmla="*/ 477856 h 1000407"/>
            <a:gd name="connsiteX15" fmla="*/ 325192 w 2650583"/>
            <a:gd name="connsiteY15" fmla="*/ 728827 h 1000407"/>
            <a:gd name="connsiteX16" fmla="*/ 28012 w 2650583"/>
            <a:gd name="connsiteY16" fmla="*/ 997872 h 1000407"/>
            <a:gd name="connsiteX17" fmla="*/ 28012 w 2650583"/>
            <a:gd name="connsiteY17" fmla="*/ 561187 h 1000407"/>
            <a:gd name="connsiteX18" fmla="*/ 165172 w 2650583"/>
            <a:gd name="connsiteY18" fmla="*/ 39506 h 1000407"/>
            <a:gd name="connsiteX0" fmla="*/ 165172 w 2650583"/>
            <a:gd name="connsiteY0" fmla="*/ 69838 h 1030739"/>
            <a:gd name="connsiteX1" fmla="*/ 538552 w 2650583"/>
            <a:gd name="connsiteY1" fmla="*/ 6949 h 1030739"/>
            <a:gd name="connsiteX2" fmla="*/ 942412 w 2650583"/>
            <a:gd name="connsiteY2" fmla="*/ 83950 h 1030739"/>
            <a:gd name="connsiteX3" fmla="*/ 1376752 w 2650583"/>
            <a:gd name="connsiteY3" fmla="*/ 142966 h 1030739"/>
            <a:gd name="connsiteX4" fmla="*/ 1780611 w 2650583"/>
            <a:gd name="connsiteY4" fmla="*/ 225677 h 1030739"/>
            <a:gd name="connsiteX5" fmla="*/ 1986351 w 2650583"/>
            <a:gd name="connsiteY5" fmla="*/ 203938 h 1030739"/>
            <a:gd name="connsiteX6" fmla="*/ 2283530 w 2650583"/>
            <a:gd name="connsiteY6" fmla="*/ 274654 h 1030739"/>
            <a:gd name="connsiteX7" fmla="*/ 2504511 w 2650583"/>
            <a:gd name="connsiteY7" fmla="*/ 305160 h 1030739"/>
            <a:gd name="connsiteX8" fmla="*/ 2618812 w 2650583"/>
            <a:gd name="connsiteY8" fmla="*/ 396370 h 1030739"/>
            <a:gd name="connsiteX9" fmla="*/ 2641672 w 2650583"/>
            <a:gd name="connsiteY9" fmla="*/ 544656 h 1030739"/>
            <a:gd name="connsiteX10" fmla="*/ 2489272 w 2650583"/>
            <a:gd name="connsiteY10" fmla="*/ 569820 h 1030739"/>
            <a:gd name="connsiteX11" fmla="*/ 2108272 w 2650583"/>
            <a:gd name="connsiteY11" fmla="*/ 573726 h 1030739"/>
            <a:gd name="connsiteX12" fmla="*/ 1536772 w 2650583"/>
            <a:gd name="connsiteY12" fmla="*/ 511333 h 1030739"/>
            <a:gd name="connsiteX13" fmla="*/ 1003372 w 2650583"/>
            <a:gd name="connsiteY13" fmla="*/ 523857 h 1030739"/>
            <a:gd name="connsiteX14" fmla="*/ 629992 w 2650583"/>
            <a:gd name="connsiteY14" fmla="*/ 508188 h 1030739"/>
            <a:gd name="connsiteX15" fmla="*/ 325192 w 2650583"/>
            <a:gd name="connsiteY15" fmla="*/ 759159 h 1030739"/>
            <a:gd name="connsiteX16" fmla="*/ 28012 w 2650583"/>
            <a:gd name="connsiteY16" fmla="*/ 1028204 h 1030739"/>
            <a:gd name="connsiteX17" fmla="*/ 28012 w 2650583"/>
            <a:gd name="connsiteY17" fmla="*/ 591519 h 1030739"/>
            <a:gd name="connsiteX18" fmla="*/ 165172 w 2650583"/>
            <a:gd name="connsiteY18" fmla="*/ 69838 h 1030739"/>
            <a:gd name="connsiteX0" fmla="*/ 165172 w 2650583"/>
            <a:gd name="connsiteY0" fmla="*/ 109674 h 1070575"/>
            <a:gd name="connsiteX1" fmla="*/ 546172 w 2650583"/>
            <a:gd name="connsiteY1" fmla="*/ 354 h 1070575"/>
            <a:gd name="connsiteX2" fmla="*/ 942412 w 2650583"/>
            <a:gd name="connsiteY2" fmla="*/ 123786 h 1070575"/>
            <a:gd name="connsiteX3" fmla="*/ 1376752 w 2650583"/>
            <a:gd name="connsiteY3" fmla="*/ 182802 h 1070575"/>
            <a:gd name="connsiteX4" fmla="*/ 1780611 w 2650583"/>
            <a:gd name="connsiteY4" fmla="*/ 265513 h 1070575"/>
            <a:gd name="connsiteX5" fmla="*/ 1986351 w 2650583"/>
            <a:gd name="connsiteY5" fmla="*/ 243774 h 1070575"/>
            <a:gd name="connsiteX6" fmla="*/ 2283530 w 2650583"/>
            <a:gd name="connsiteY6" fmla="*/ 314490 h 1070575"/>
            <a:gd name="connsiteX7" fmla="*/ 2504511 w 2650583"/>
            <a:gd name="connsiteY7" fmla="*/ 344996 h 1070575"/>
            <a:gd name="connsiteX8" fmla="*/ 2618812 w 2650583"/>
            <a:gd name="connsiteY8" fmla="*/ 436206 h 1070575"/>
            <a:gd name="connsiteX9" fmla="*/ 2641672 w 2650583"/>
            <a:gd name="connsiteY9" fmla="*/ 584492 h 1070575"/>
            <a:gd name="connsiteX10" fmla="*/ 2489272 w 2650583"/>
            <a:gd name="connsiteY10" fmla="*/ 609656 h 1070575"/>
            <a:gd name="connsiteX11" fmla="*/ 2108272 w 2650583"/>
            <a:gd name="connsiteY11" fmla="*/ 613562 h 1070575"/>
            <a:gd name="connsiteX12" fmla="*/ 1536772 w 2650583"/>
            <a:gd name="connsiteY12" fmla="*/ 551169 h 1070575"/>
            <a:gd name="connsiteX13" fmla="*/ 1003372 w 2650583"/>
            <a:gd name="connsiteY13" fmla="*/ 563693 h 1070575"/>
            <a:gd name="connsiteX14" fmla="*/ 629992 w 2650583"/>
            <a:gd name="connsiteY14" fmla="*/ 548024 h 1070575"/>
            <a:gd name="connsiteX15" fmla="*/ 325192 w 2650583"/>
            <a:gd name="connsiteY15" fmla="*/ 798995 h 1070575"/>
            <a:gd name="connsiteX16" fmla="*/ 28012 w 2650583"/>
            <a:gd name="connsiteY16" fmla="*/ 1068040 h 1070575"/>
            <a:gd name="connsiteX17" fmla="*/ 28012 w 2650583"/>
            <a:gd name="connsiteY17" fmla="*/ 631355 h 1070575"/>
            <a:gd name="connsiteX18" fmla="*/ 165172 w 2650583"/>
            <a:gd name="connsiteY18" fmla="*/ 109674 h 1070575"/>
            <a:gd name="connsiteX0" fmla="*/ 181193 w 2651364"/>
            <a:gd name="connsiteY0" fmla="*/ 54053 h 1115555"/>
            <a:gd name="connsiteX1" fmla="*/ 546953 w 2651364"/>
            <a:gd name="connsiteY1" fmla="*/ 45334 h 1115555"/>
            <a:gd name="connsiteX2" fmla="*/ 943193 w 2651364"/>
            <a:gd name="connsiteY2" fmla="*/ 168766 h 1115555"/>
            <a:gd name="connsiteX3" fmla="*/ 1377533 w 2651364"/>
            <a:gd name="connsiteY3" fmla="*/ 227782 h 1115555"/>
            <a:gd name="connsiteX4" fmla="*/ 1781392 w 2651364"/>
            <a:gd name="connsiteY4" fmla="*/ 310493 h 1115555"/>
            <a:gd name="connsiteX5" fmla="*/ 1987132 w 2651364"/>
            <a:gd name="connsiteY5" fmla="*/ 288754 h 1115555"/>
            <a:gd name="connsiteX6" fmla="*/ 2284311 w 2651364"/>
            <a:gd name="connsiteY6" fmla="*/ 359470 h 1115555"/>
            <a:gd name="connsiteX7" fmla="*/ 2505292 w 2651364"/>
            <a:gd name="connsiteY7" fmla="*/ 389976 h 1115555"/>
            <a:gd name="connsiteX8" fmla="*/ 2619593 w 2651364"/>
            <a:gd name="connsiteY8" fmla="*/ 481186 h 1115555"/>
            <a:gd name="connsiteX9" fmla="*/ 2642453 w 2651364"/>
            <a:gd name="connsiteY9" fmla="*/ 629472 h 1115555"/>
            <a:gd name="connsiteX10" fmla="*/ 2490053 w 2651364"/>
            <a:gd name="connsiteY10" fmla="*/ 654636 h 1115555"/>
            <a:gd name="connsiteX11" fmla="*/ 2109053 w 2651364"/>
            <a:gd name="connsiteY11" fmla="*/ 658542 h 1115555"/>
            <a:gd name="connsiteX12" fmla="*/ 1537553 w 2651364"/>
            <a:gd name="connsiteY12" fmla="*/ 596149 h 1115555"/>
            <a:gd name="connsiteX13" fmla="*/ 1004153 w 2651364"/>
            <a:gd name="connsiteY13" fmla="*/ 608673 h 1115555"/>
            <a:gd name="connsiteX14" fmla="*/ 630773 w 2651364"/>
            <a:gd name="connsiteY14" fmla="*/ 593004 h 1115555"/>
            <a:gd name="connsiteX15" fmla="*/ 325973 w 2651364"/>
            <a:gd name="connsiteY15" fmla="*/ 843975 h 1115555"/>
            <a:gd name="connsiteX16" fmla="*/ 28793 w 2651364"/>
            <a:gd name="connsiteY16" fmla="*/ 1113020 h 1115555"/>
            <a:gd name="connsiteX17" fmla="*/ 28793 w 2651364"/>
            <a:gd name="connsiteY17" fmla="*/ 676335 h 1115555"/>
            <a:gd name="connsiteX18" fmla="*/ 181193 w 2651364"/>
            <a:gd name="connsiteY18" fmla="*/ 54053 h 1115555"/>
            <a:gd name="connsiteX0" fmla="*/ 181193 w 2651364"/>
            <a:gd name="connsiteY0" fmla="*/ 52658 h 1114160"/>
            <a:gd name="connsiteX1" fmla="*/ 546953 w 2651364"/>
            <a:gd name="connsiteY1" fmla="*/ 43939 h 1114160"/>
            <a:gd name="connsiteX2" fmla="*/ 958433 w 2651364"/>
            <a:gd name="connsiteY2" fmla="*/ 136417 h 1114160"/>
            <a:gd name="connsiteX3" fmla="*/ 1377533 w 2651364"/>
            <a:gd name="connsiteY3" fmla="*/ 226387 h 1114160"/>
            <a:gd name="connsiteX4" fmla="*/ 1781392 w 2651364"/>
            <a:gd name="connsiteY4" fmla="*/ 309098 h 1114160"/>
            <a:gd name="connsiteX5" fmla="*/ 1987132 w 2651364"/>
            <a:gd name="connsiteY5" fmla="*/ 287359 h 1114160"/>
            <a:gd name="connsiteX6" fmla="*/ 2284311 w 2651364"/>
            <a:gd name="connsiteY6" fmla="*/ 358075 h 1114160"/>
            <a:gd name="connsiteX7" fmla="*/ 2505292 w 2651364"/>
            <a:gd name="connsiteY7" fmla="*/ 388581 h 1114160"/>
            <a:gd name="connsiteX8" fmla="*/ 2619593 w 2651364"/>
            <a:gd name="connsiteY8" fmla="*/ 479791 h 1114160"/>
            <a:gd name="connsiteX9" fmla="*/ 2642453 w 2651364"/>
            <a:gd name="connsiteY9" fmla="*/ 628077 h 1114160"/>
            <a:gd name="connsiteX10" fmla="*/ 2490053 w 2651364"/>
            <a:gd name="connsiteY10" fmla="*/ 653241 h 1114160"/>
            <a:gd name="connsiteX11" fmla="*/ 2109053 w 2651364"/>
            <a:gd name="connsiteY11" fmla="*/ 657147 h 1114160"/>
            <a:gd name="connsiteX12" fmla="*/ 1537553 w 2651364"/>
            <a:gd name="connsiteY12" fmla="*/ 594754 h 1114160"/>
            <a:gd name="connsiteX13" fmla="*/ 1004153 w 2651364"/>
            <a:gd name="connsiteY13" fmla="*/ 607278 h 1114160"/>
            <a:gd name="connsiteX14" fmla="*/ 630773 w 2651364"/>
            <a:gd name="connsiteY14" fmla="*/ 591609 h 1114160"/>
            <a:gd name="connsiteX15" fmla="*/ 325973 w 2651364"/>
            <a:gd name="connsiteY15" fmla="*/ 842580 h 1114160"/>
            <a:gd name="connsiteX16" fmla="*/ 28793 w 2651364"/>
            <a:gd name="connsiteY16" fmla="*/ 1111625 h 1114160"/>
            <a:gd name="connsiteX17" fmla="*/ 28793 w 2651364"/>
            <a:gd name="connsiteY17" fmla="*/ 674940 h 1114160"/>
            <a:gd name="connsiteX18" fmla="*/ 181193 w 2651364"/>
            <a:gd name="connsiteY18" fmla="*/ 52658 h 1114160"/>
            <a:gd name="connsiteX0" fmla="*/ 181193 w 2651364"/>
            <a:gd name="connsiteY0" fmla="*/ 52658 h 1114160"/>
            <a:gd name="connsiteX1" fmla="*/ 546953 w 2651364"/>
            <a:gd name="connsiteY1" fmla="*/ 43939 h 1114160"/>
            <a:gd name="connsiteX2" fmla="*/ 958433 w 2651364"/>
            <a:gd name="connsiteY2" fmla="*/ 136417 h 1114160"/>
            <a:gd name="connsiteX3" fmla="*/ 1377533 w 2651364"/>
            <a:gd name="connsiteY3" fmla="*/ 226387 h 1114160"/>
            <a:gd name="connsiteX4" fmla="*/ 1781392 w 2651364"/>
            <a:gd name="connsiteY4" fmla="*/ 309098 h 1114160"/>
            <a:gd name="connsiteX5" fmla="*/ 2002372 w 2651364"/>
            <a:gd name="connsiteY5" fmla="*/ 364744 h 1114160"/>
            <a:gd name="connsiteX6" fmla="*/ 2284311 w 2651364"/>
            <a:gd name="connsiteY6" fmla="*/ 358075 h 1114160"/>
            <a:gd name="connsiteX7" fmla="*/ 2505292 w 2651364"/>
            <a:gd name="connsiteY7" fmla="*/ 388581 h 1114160"/>
            <a:gd name="connsiteX8" fmla="*/ 2619593 w 2651364"/>
            <a:gd name="connsiteY8" fmla="*/ 479791 h 1114160"/>
            <a:gd name="connsiteX9" fmla="*/ 2642453 w 2651364"/>
            <a:gd name="connsiteY9" fmla="*/ 628077 h 1114160"/>
            <a:gd name="connsiteX10" fmla="*/ 2490053 w 2651364"/>
            <a:gd name="connsiteY10" fmla="*/ 653241 h 1114160"/>
            <a:gd name="connsiteX11" fmla="*/ 2109053 w 2651364"/>
            <a:gd name="connsiteY11" fmla="*/ 657147 h 1114160"/>
            <a:gd name="connsiteX12" fmla="*/ 1537553 w 2651364"/>
            <a:gd name="connsiteY12" fmla="*/ 594754 h 1114160"/>
            <a:gd name="connsiteX13" fmla="*/ 1004153 w 2651364"/>
            <a:gd name="connsiteY13" fmla="*/ 607278 h 1114160"/>
            <a:gd name="connsiteX14" fmla="*/ 630773 w 2651364"/>
            <a:gd name="connsiteY14" fmla="*/ 591609 h 1114160"/>
            <a:gd name="connsiteX15" fmla="*/ 325973 w 2651364"/>
            <a:gd name="connsiteY15" fmla="*/ 842580 h 1114160"/>
            <a:gd name="connsiteX16" fmla="*/ 28793 w 2651364"/>
            <a:gd name="connsiteY16" fmla="*/ 1111625 h 1114160"/>
            <a:gd name="connsiteX17" fmla="*/ 28793 w 2651364"/>
            <a:gd name="connsiteY17" fmla="*/ 674940 h 1114160"/>
            <a:gd name="connsiteX18" fmla="*/ 181193 w 2651364"/>
            <a:gd name="connsiteY18" fmla="*/ 52658 h 1114160"/>
            <a:gd name="connsiteX0" fmla="*/ 181193 w 2651364"/>
            <a:gd name="connsiteY0" fmla="*/ 52658 h 1114160"/>
            <a:gd name="connsiteX1" fmla="*/ 546953 w 2651364"/>
            <a:gd name="connsiteY1" fmla="*/ 43939 h 1114160"/>
            <a:gd name="connsiteX2" fmla="*/ 958433 w 2651364"/>
            <a:gd name="connsiteY2" fmla="*/ 136417 h 1114160"/>
            <a:gd name="connsiteX3" fmla="*/ 1377533 w 2651364"/>
            <a:gd name="connsiteY3" fmla="*/ 226387 h 1114160"/>
            <a:gd name="connsiteX4" fmla="*/ 1781392 w 2651364"/>
            <a:gd name="connsiteY4" fmla="*/ 309098 h 1114160"/>
            <a:gd name="connsiteX5" fmla="*/ 2002372 w 2651364"/>
            <a:gd name="connsiteY5" fmla="*/ 364744 h 1114160"/>
            <a:gd name="connsiteX6" fmla="*/ 2269072 w 2651364"/>
            <a:gd name="connsiteY6" fmla="*/ 412245 h 1114160"/>
            <a:gd name="connsiteX7" fmla="*/ 2505292 w 2651364"/>
            <a:gd name="connsiteY7" fmla="*/ 388581 h 1114160"/>
            <a:gd name="connsiteX8" fmla="*/ 2619593 w 2651364"/>
            <a:gd name="connsiteY8" fmla="*/ 479791 h 1114160"/>
            <a:gd name="connsiteX9" fmla="*/ 2642453 w 2651364"/>
            <a:gd name="connsiteY9" fmla="*/ 628077 h 1114160"/>
            <a:gd name="connsiteX10" fmla="*/ 2490053 w 2651364"/>
            <a:gd name="connsiteY10" fmla="*/ 653241 h 1114160"/>
            <a:gd name="connsiteX11" fmla="*/ 2109053 w 2651364"/>
            <a:gd name="connsiteY11" fmla="*/ 657147 h 1114160"/>
            <a:gd name="connsiteX12" fmla="*/ 1537553 w 2651364"/>
            <a:gd name="connsiteY12" fmla="*/ 594754 h 1114160"/>
            <a:gd name="connsiteX13" fmla="*/ 1004153 w 2651364"/>
            <a:gd name="connsiteY13" fmla="*/ 607278 h 1114160"/>
            <a:gd name="connsiteX14" fmla="*/ 630773 w 2651364"/>
            <a:gd name="connsiteY14" fmla="*/ 591609 h 1114160"/>
            <a:gd name="connsiteX15" fmla="*/ 325973 w 2651364"/>
            <a:gd name="connsiteY15" fmla="*/ 842580 h 1114160"/>
            <a:gd name="connsiteX16" fmla="*/ 28793 w 2651364"/>
            <a:gd name="connsiteY16" fmla="*/ 1111625 h 1114160"/>
            <a:gd name="connsiteX17" fmla="*/ 28793 w 2651364"/>
            <a:gd name="connsiteY17" fmla="*/ 674940 h 1114160"/>
            <a:gd name="connsiteX18" fmla="*/ 181193 w 2651364"/>
            <a:gd name="connsiteY18" fmla="*/ 52658 h 1114160"/>
            <a:gd name="connsiteX0" fmla="*/ 181193 w 2651139"/>
            <a:gd name="connsiteY0" fmla="*/ 52658 h 1114160"/>
            <a:gd name="connsiteX1" fmla="*/ 546953 w 2651139"/>
            <a:gd name="connsiteY1" fmla="*/ 43939 h 1114160"/>
            <a:gd name="connsiteX2" fmla="*/ 958433 w 2651139"/>
            <a:gd name="connsiteY2" fmla="*/ 136417 h 1114160"/>
            <a:gd name="connsiteX3" fmla="*/ 1377533 w 2651139"/>
            <a:gd name="connsiteY3" fmla="*/ 226387 h 1114160"/>
            <a:gd name="connsiteX4" fmla="*/ 1781392 w 2651139"/>
            <a:gd name="connsiteY4" fmla="*/ 309098 h 1114160"/>
            <a:gd name="connsiteX5" fmla="*/ 2002372 w 2651139"/>
            <a:gd name="connsiteY5" fmla="*/ 364744 h 1114160"/>
            <a:gd name="connsiteX6" fmla="*/ 2269072 w 2651139"/>
            <a:gd name="connsiteY6" fmla="*/ 412245 h 1114160"/>
            <a:gd name="connsiteX7" fmla="*/ 2512912 w 2651139"/>
            <a:gd name="connsiteY7" fmla="*/ 458228 h 1114160"/>
            <a:gd name="connsiteX8" fmla="*/ 2619593 w 2651139"/>
            <a:gd name="connsiteY8" fmla="*/ 479791 h 1114160"/>
            <a:gd name="connsiteX9" fmla="*/ 2642453 w 2651139"/>
            <a:gd name="connsiteY9" fmla="*/ 628077 h 1114160"/>
            <a:gd name="connsiteX10" fmla="*/ 2490053 w 2651139"/>
            <a:gd name="connsiteY10" fmla="*/ 653241 h 1114160"/>
            <a:gd name="connsiteX11" fmla="*/ 2109053 w 2651139"/>
            <a:gd name="connsiteY11" fmla="*/ 657147 h 1114160"/>
            <a:gd name="connsiteX12" fmla="*/ 1537553 w 2651139"/>
            <a:gd name="connsiteY12" fmla="*/ 594754 h 1114160"/>
            <a:gd name="connsiteX13" fmla="*/ 1004153 w 2651139"/>
            <a:gd name="connsiteY13" fmla="*/ 607278 h 1114160"/>
            <a:gd name="connsiteX14" fmla="*/ 630773 w 2651139"/>
            <a:gd name="connsiteY14" fmla="*/ 591609 h 1114160"/>
            <a:gd name="connsiteX15" fmla="*/ 325973 w 2651139"/>
            <a:gd name="connsiteY15" fmla="*/ 842580 h 1114160"/>
            <a:gd name="connsiteX16" fmla="*/ 28793 w 2651139"/>
            <a:gd name="connsiteY16" fmla="*/ 1111625 h 1114160"/>
            <a:gd name="connsiteX17" fmla="*/ 28793 w 2651139"/>
            <a:gd name="connsiteY17" fmla="*/ 674940 h 1114160"/>
            <a:gd name="connsiteX18" fmla="*/ 181193 w 2651139"/>
            <a:gd name="connsiteY18" fmla="*/ 52658 h 1114160"/>
            <a:gd name="connsiteX0" fmla="*/ 181193 w 2651139"/>
            <a:gd name="connsiteY0" fmla="*/ 52658 h 1114160"/>
            <a:gd name="connsiteX1" fmla="*/ 546953 w 2651139"/>
            <a:gd name="connsiteY1" fmla="*/ 43939 h 1114160"/>
            <a:gd name="connsiteX2" fmla="*/ 958433 w 2651139"/>
            <a:gd name="connsiteY2" fmla="*/ 136417 h 1114160"/>
            <a:gd name="connsiteX3" fmla="*/ 1377533 w 2651139"/>
            <a:gd name="connsiteY3" fmla="*/ 226387 h 1114160"/>
            <a:gd name="connsiteX4" fmla="*/ 1781392 w 2651139"/>
            <a:gd name="connsiteY4" fmla="*/ 309098 h 1114160"/>
            <a:gd name="connsiteX5" fmla="*/ 2002372 w 2651139"/>
            <a:gd name="connsiteY5" fmla="*/ 364744 h 1114160"/>
            <a:gd name="connsiteX6" fmla="*/ 2269072 w 2651139"/>
            <a:gd name="connsiteY6" fmla="*/ 412245 h 1114160"/>
            <a:gd name="connsiteX7" fmla="*/ 2619593 w 2651139"/>
            <a:gd name="connsiteY7" fmla="*/ 479791 h 1114160"/>
            <a:gd name="connsiteX8" fmla="*/ 2642453 w 2651139"/>
            <a:gd name="connsiteY8" fmla="*/ 628077 h 1114160"/>
            <a:gd name="connsiteX9" fmla="*/ 2490053 w 2651139"/>
            <a:gd name="connsiteY9" fmla="*/ 653241 h 1114160"/>
            <a:gd name="connsiteX10" fmla="*/ 2109053 w 2651139"/>
            <a:gd name="connsiteY10" fmla="*/ 657147 h 1114160"/>
            <a:gd name="connsiteX11" fmla="*/ 1537553 w 2651139"/>
            <a:gd name="connsiteY11" fmla="*/ 594754 h 1114160"/>
            <a:gd name="connsiteX12" fmla="*/ 1004153 w 2651139"/>
            <a:gd name="connsiteY12" fmla="*/ 607278 h 1114160"/>
            <a:gd name="connsiteX13" fmla="*/ 630773 w 2651139"/>
            <a:gd name="connsiteY13" fmla="*/ 591609 h 1114160"/>
            <a:gd name="connsiteX14" fmla="*/ 325973 w 2651139"/>
            <a:gd name="connsiteY14" fmla="*/ 842580 h 1114160"/>
            <a:gd name="connsiteX15" fmla="*/ 28793 w 2651139"/>
            <a:gd name="connsiteY15" fmla="*/ 1111625 h 1114160"/>
            <a:gd name="connsiteX16" fmla="*/ 28793 w 2651139"/>
            <a:gd name="connsiteY16" fmla="*/ 674940 h 1114160"/>
            <a:gd name="connsiteX17" fmla="*/ 181193 w 2651139"/>
            <a:gd name="connsiteY17" fmla="*/ 52658 h 1114160"/>
            <a:gd name="connsiteX0" fmla="*/ 181193 w 2658257"/>
            <a:gd name="connsiteY0" fmla="*/ 52658 h 1114160"/>
            <a:gd name="connsiteX1" fmla="*/ 546953 w 2658257"/>
            <a:gd name="connsiteY1" fmla="*/ 43939 h 1114160"/>
            <a:gd name="connsiteX2" fmla="*/ 958433 w 2658257"/>
            <a:gd name="connsiteY2" fmla="*/ 136417 h 1114160"/>
            <a:gd name="connsiteX3" fmla="*/ 1377533 w 2658257"/>
            <a:gd name="connsiteY3" fmla="*/ 226387 h 1114160"/>
            <a:gd name="connsiteX4" fmla="*/ 1781392 w 2658257"/>
            <a:gd name="connsiteY4" fmla="*/ 309098 h 1114160"/>
            <a:gd name="connsiteX5" fmla="*/ 2002372 w 2658257"/>
            <a:gd name="connsiteY5" fmla="*/ 364744 h 1114160"/>
            <a:gd name="connsiteX6" fmla="*/ 2269072 w 2658257"/>
            <a:gd name="connsiteY6" fmla="*/ 412245 h 1114160"/>
            <a:gd name="connsiteX7" fmla="*/ 2619593 w 2658257"/>
            <a:gd name="connsiteY7" fmla="*/ 479791 h 1114160"/>
            <a:gd name="connsiteX8" fmla="*/ 2634833 w 2658257"/>
            <a:gd name="connsiteY8" fmla="*/ 666770 h 1114160"/>
            <a:gd name="connsiteX9" fmla="*/ 2490053 w 2658257"/>
            <a:gd name="connsiteY9" fmla="*/ 653241 h 1114160"/>
            <a:gd name="connsiteX10" fmla="*/ 2109053 w 2658257"/>
            <a:gd name="connsiteY10" fmla="*/ 657147 h 1114160"/>
            <a:gd name="connsiteX11" fmla="*/ 1537553 w 2658257"/>
            <a:gd name="connsiteY11" fmla="*/ 594754 h 1114160"/>
            <a:gd name="connsiteX12" fmla="*/ 1004153 w 2658257"/>
            <a:gd name="connsiteY12" fmla="*/ 607278 h 1114160"/>
            <a:gd name="connsiteX13" fmla="*/ 630773 w 2658257"/>
            <a:gd name="connsiteY13" fmla="*/ 591609 h 1114160"/>
            <a:gd name="connsiteX14" fmla="*/ 325973 w 2658257"/>
            <a:gd name="connsiteY14" fmla="*/ 842580 h 1114160"/>
            <a:gd name="connsiteX15" fmla="*/ 28793 w 2658257"/>
            <a:gd name="connsiteY15" fmla="*/ 1111625 h 1114160"/>
            <a:gd name="connsiteX16" fmla="*/ 28793 w 2658257"/>
            <a:gd name="connsiteY16" fmla="*/ 674940 h 1114160"/>
            <a:gd name="connsiteX17" fmla="*/ 181193 w 2658257"/>
            <a:gd name="connsiteY17" fmla="*/ 52658 h 11141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</a:cxnLst>
          <a:rect l="l" t="t" r="r" b="b"/>
          <a:pathLst>
            <a:path w="2658257" h="1114160">
              <a:moveTo>
                <a:pt x="181193" y="52658"/>
              </a:moveTo>
              <a:cubicBezTo>
                <a:pt x="267553" y="-52509"/>
                <a:pt x="417413" y="29979"/>
                <a:pt x="546953" y="43939"/>
              </a:cubicBezTo>
              <a:cubicBezTo>
                <a:pt x="676493" y="57899"/>
                <a:pt x="820003" y="106009"/>
                <a:pt x="958433" y="136417"/>
              </a:cubicBezTo>
              <a:lnTo>
                <a:pt x="1377533" y="226387"/>
              </a:lnTo>
              <a:lnTo>
                <a:pt x="1781392" y="309098"/>
              </a:lnTo>
              <a:cubicBezTo>
                <a:pt x="1885532" y="332157"/>
                <a:pt x="1921092" y="347553"/>
                <a:pt x="2002372" y="364744"/>
              </a:cubicBezTo>
              <a:cubicBezTo>
                <a:pt x="2083652" y="381935"/>
                <a:pt x="2183982" y="396664"/>
                <a:pt x="2269072" y="412245"/>
              </a:cubicBezTo>
              <a:cubicBezTo>
                <a:pt x="2385912" y="434760"/>
                <a:pt x="2558633" y="437370"/>
                <a:pt x="2619593" y="479791"/>
              </a:cubicBezTo>
              <a:cubicBezTo>
                <a:pt x="2680553" y="522212"/>
                <a:pt x="2656423" y="637862"/>
                <a:pt x="2634833" y="666770"/>
              </a:cubicBezTo>
              <a:cubicBezTo>
                <a:pt x="2613243" y="695678"/>
                <a:pt x="2577683" y="654845"/>
                <a:pt x="2490053" y="653241"/>
              </a:cubicBezTo>
              <a:cubicBezTo>
                <a:pt x="2402423" y="651637"/>
                <a:pt x="2267803" y="666895"/>
                <a:pt x="2109053" y="657147"/>
              </a:cubicBezTo>
              <a:cubicBezTo>
                <a:pt x="1950303" y="647399"/>
                <a:pt x="1721703" y="603066"/>
                <a:pt x="1537553" y="594754"/>
              </a:cubicBezTo>
              <a:cubicBezTo>
                <a:pt x="1353403" y="586443"/>
                <a:pt x="1155283" y="607802"/>
                <a:pt x="1004153" y="607278"/>
              </a:cubicBezTo>
              <a:cubicBezTo>
                <a:pt x="853023" y="606754"/>
                <a:pt x="743803" y="552392"/>
                <a:pt x="630773" y="591609"/>
              </a:cubicBezTo>
              <a:cubicBezTo>
                <a:pt x="517743" y="630826"/>
                <a:pt x="426303" y="755911"/>
                <a:pt x="325973" y="842580"/>
              </a:cubicBezTo>
              <a:cubicBezTo>
                <a:pt x="225643" y="929249"/>
                <a:pt x="78323" y="1139565"/>
                <a:pt x="28793" y="1111625"/>
              </a:cubicBezTo>
              <a:cubicBezTo>
                <a:pt x="-20737" y="1083685"/>
                <a:pt x="3393" y="851435"/>
                <a:pt x="28793" y="674940"/>
              </a:cubicBezTo>
              <a:cubicBezTo>
                <a:pt x="54193" y="498445"/>
                <a:pt x="94833" y="157825"/>
                <a:pt x="181193" y="52658"/>
              </a:cubicBezTo>
              <a:close/>
            </a:path>
          </a:pathLst>
        </a:custGeom>
        <a:solidFill xmlns:a="http://schemas.openxmlformats.org/drawingml/2006/main">
          <a:srgbClr val="FFFF00">
            <a:alpha val="18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0.8369</cdr:x>
      <cdr:y>0.90363</cdr:y>
    </cdr:from>
    <cdr:to>
      <cdr:x>0.91837</cdr:x>
      <cdr:y>0.9854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B505B56-B79C-4863-BE1D-CC5FD9CA7917}"/>
            </a:ext>
          </a:extLst>
        </cdr:cNvPr>
        <cdr:cNvSpPr txBox="1"/>
      </cdr:nvSpPr>
      <cdr:spPr>
        <a:xfrm xmlns:a="http://schemas.openxmlformats.org/drawingml/2006/main">
          <a:off x="3749782" y="3773322"/>
          <a:ext cx="365017" cy="341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/>
            <a:t>超</a:t>
          </a:r>
        </a:p>
      </cdr:txBody>
    </cdr:sp>
  </cdr:relSizeAnchor>
  <cdr:relSizeAnchor xmlns:cdr="http://schemas.openxmlformats.org/drawingml/2006/chartDrawing">
    <cdr:from>
      <cdr:x>0.66403</cdr:x>
      <cdr:y>0.41712</cdr:y>
    </cdr:from>
    <cdr:to>
      <cdr:x>0.86053</cdr:x>
      <cdr:y>0.47539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13E264E2-23C4-46D2-9E58-BB2C919ACC67}"/>
            </a:ext>
          </a:extLst>
        </cdr:cNvPr>
        <cdr:cNvSpPr txBox="1"/>
      </cdr:nvSpPr>
      <cdr:spPr>
        <a:xfrm xmlns:a="http://schemas.openxmlformats.org/drawingml/2006/main" rot="19468135">
          <a:off x="2975220" y="1764031"/>
          <a:ext cx="880430" cy="246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 b="1">
              <a:solidFill>
                <a:srgbClr val="FF99FF"/>
              </a:solidFill>
            </a:rPr>
            <a:t>真の致死率</a:t>
          </a:r>
        </a:p>
      </cdr:txBody>
    </cdr:sp>
  </cdr:relSizeAnchor>
  <cdr:relSizeAnchor xmlns:cdr="http://schemas.openxmlformats.org/drawingml/2006/chartDrawing">
    <cdr:from>
      <cdr:x>0.35053</cdr:x>
      <cdr:y>0.34286</cdr:y>
    </cdr:from>
    <cdr:to>
      <cdr:x>0.60295</cdr:x>
      <cdr:y>0.42271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A324C19-006A-4F0D-9E35-A651F652021E}"/>
            </a:ext>
          </a:extLst>
        </cdr:cNvPr>
        <cdr:cNvSpPr txBox="1"/>
      </cdr:nvSpPr>
      <cdr:spPr>
        <a:xfrm xmlns:a="http://schemas.openxmlformats.org/drawingml/2006/main" rot="321300">
          <a:off x="1570576" y="1444758"/>
          <a:ext cx="1130983" cy="336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solidFill>
                <a:srgbClr val="FFC000"/>
              </a:solidFill>
            </a:rPr>
            <a:t>真の感染者数</a:t>
          </a:r>
        </a:p>
      </cdr:txBody>
    </cdr:sp>
  </cdr:relSizeAnchor>
  <cdr:relSizeAnchor xmlns:cdr="http://schemas.openxmlformats.org/drawingml/2006/chartDrawing">
    <cdr:from>
      <cdr:x>0.23639</cdr:x>
      <cdr:y>0.18434</cdr:y>
    </cdr:from>
    <cdr:to>
      <cdr:x>0.84524</cdr:x>
      <cdr:y>0.18434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E95F65D4-5AC7-406E-9FA5-B2DE35D2BB3B}"/>
            </a:ext>
          </a:extLst>
        </cdr:cNvPr>
        <cdr:cNvCxnSpPr/>
      </cdr:nvCxnSpPr>
      <cdr:spPr>
        <a:xfrm xmlns:a="http://schemas.openxmlformats.org/drawingml/2006/main">
          <a:off x="1059180" y="769757"/>
          <a:ext cx="272796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F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0.23033</cdr:x>
      <cdr:y>0.17996</cdr:y>
    </cdr:from>
    <cdr:to>
      <cdr:x>0.61905</cdr:x>
      <cdr:y>0.23358</cdr:y>
    </cdr:to>
    <cdr:sp macro="" textlink="">
      <cdr:nvSpPr>
        <cdr:cNvPr id="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4DEFB2-4A8A-4D2F-BF97-671BE531254E}"/>
            </a:ext>
          </a:extLst>
        </cdr:cNvPr>
        <cdr:cNvSpPr txBox="1"/>
      </cdr:nvSpPr>
      <cdr:spPr>
        <a:xfrm xmlns:a="http://schemas.openxmlformats.org/drawingml/2006/main">
          <a:off x="1032020" y="751467"/>
          <a:ext cx="1741660" cy="223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>
              <a:solidFill>
                <a:srgbClr val="00B0F0"/>
              </a:solidFill>
            </a:rPr>
            <a:t>集団免疫の限界線（～</a:t>
          </a:r>
          <a:r>
            <a:rPr lang="en-US" altLang="ja-JP" sz="1000" b="1">
              <a:solidFill>
                <a:srgbClr val="00B0F0"/>
              </a:solidFill>
            </a:rPr>
            <a:t>25%</a:t>
          </a:r>
          <a:r>
            <a:rPr lang="ja-JP" altLang="en-US" sz="1000" b="1">
              <a:solidFill>
                <a:srgbClr val="00B0F0"/>
              </a:solidFill>
            </a:rPr>
            <a:t>）</a:t>
          </a:r>
        </a:p>
      </cdr:txBody>
    </cdr:sp>
  </cdr:relSizeAnchor>
  <cdr:relSizeAnchor xmlns:cdr="http://schemas.openxmlformats.org/drawingml/2006/chartDrawing">
    <cdr:from>
      <cdr:x>0.43082</cdr:x>
      <cdr:y>0.78793</cdr:y>
    </cdr:from>
    <cdr:to>
      <cdr:x>0.63265</cdr:x>
      <cdr:y>0.84489</cdr:y>
    </cdr:to>
    <cdr:sp macro="" textlink="">
      <cdr:nvSpPr>
        <cdr:cNvPr id="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4FDD4F2-13F5-4350-A0C6-30CF2FF5C51F}"/>
            </a:ext>
          </a:extLst>
        </cdr:cNvPr>
        <cdr:cNvSpPr txBox="1"/>
      </cdr:nvSpPr>
      <cdr:spPr>
        <a:xfrm xmlns:a="http://schemas.openxmlformats.org/drawingml/2006/main" rot="20090200">
          <a:off x="1930334" y="3290205"/>
          <a:ext cx="904312" cy="237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 b="1">
              <a:solidFill>
                <a:schemeClr val="bg1">
                  <a:lumMod val="50000"/>
                </a:schemeClr>
              </a:solidFill>
            </a:rPr>
            <a:t>公表死者数</a:t>
          </a:r>
        </a:p>
      </cdr:txBody>
    </cdr:sp>
  </cdr:relSizeAnchor>
  <cdr:relSizeAnchor xmlns:cdr="http://schemas.openxmlformats.org/drawingml/2006/chartDrawing">
    <cdr:from>
      <cdr:x>0.34603</cdr:x>
      <cdr:y>0.51448</cdr:y>
    </cdr:from>
    <cdr:to>
      <cdr:x>0.56651</cdr:x>
      <cdr:y>0.58756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BBD880-2EDE-4F2B-91E6-C1EC9FB66090}"/>
            </a:ext>
          </a:extLst>
        </cdr:cNvPr>
        <cdr:cNvSpPr txBox="1"/>
      </cdr:nvSpPr>
      <cdr:spPr>
        <a:xfrm xmlns:a="http://schemas.openxmlformats.org/drawingml/2006/main" rot="263998">
          <a:off x="1550398" y="2148343"/>
          <a:ext cx="987874" cy="305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0">
              <a:solidFill>
                <a:srgbClr val="FF9933"/>
              </a:solidFill>
            </a:rPr>
            <a:t>公表感染者数</a:t>
          </a:r>
        </a:p>
      </cdr:txBody>
    </cdr:sp>
  </cdr:relSizeAnchor>
  <cdr:relSizeAnchor xmlns:cdr="http://schemas.openxmlformats.org/drawingml/2006/chartDrawing">
    <cdr:from>
      <cdr:x>0.2185</cdr:x>
      <cdr:y>0.07354</cdr:y>
    </cdr:from>
    <cdr:to>
      <cdr:x>0.46882</cdr:x>
      <cdr:y>0.11959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98BDC09-75A4-4C38-A9A7-3F937D3BDA97}"/>
            </a:ext>
          </a:extLst>
        </cdr:cNvPr>
        <cdr:cNvSpPr txBox="1"/>
      </cdr:nvSpPr>
      <cdr:spPr>
        <a:xfrm xmlns:a="http://schemas.openxmlformats.org/drawingml/2006/main">
          <a:off x="978981" y="307065"/>
          <a:ext cx="1121574" cy="192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 b="1">
              <a:solidFill>
                <a:srgbClr val="00B050"/>
              </a:solidFill>
            </a:rPr>
            <a:t>日本の人口構成</a:t>
          </a:r>
        </a:p>
      </cdr:txBody>
    </cdr:sp>
  </cdr:relSizeAnchor>
  <cdr:relSizeAnchor xmlns:cdr="http://schemas.openxmlformats.org/drawingml/2006/chartDrawing">
    <cdr:from>
      <cdr:x>0.23299</cdr:x>
      <cdr:y>0.4708</cdr:y>
    </cdr:from>
    <cdr:to>
      <cdr:x>0.82993</cdr:x>
      <cdr:y>0.79201</cdr:y>
    </cdr:to>
    <cdr:cxnSp macro="">
      <cdr:nvCxnSpPr>
        <cdr:cNvPr id="24" name="直線コネクタ 23">
          <a:extLst xmlns:a="http://schemas.openxmlformats.org/drawingml/2006/main">
            <a:ext uri="{FF2B5EF4-FFF2-40B4-BE49-F238E27FC236}">
              <a16:creationId xmlns:a16="http://schemas.microsoft.com/office/drawing/2014/main" id="{27F30CCF-BB51-4D9C-983D-A0A6F7262FA3}"/>
            </a:ext>
          </a:extLst>
        </cdr:cNvPr>
        <cdr:cNvCxnSpPr/>
      </cdr:nvCxnSpPr>
      <cdr:spPr>
        <a:xfrm xmlns:a="http://schemas.openxmlformats.org/drawingml/2006/main" flipH="1">
          <a:off x="1043940" y="1965960"/>
          <a:ext cx="2674620" cy="134127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00F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0.50319</cdr:x>
      <cdr:y>0.57018</cdr:y>
    </cdr:from>
    <cdr:to>
      <cdr:x>0.77269</cdr:x>
      <cdr:y>0.61725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2C146D-70C8-4FF4-B81A-264E5052DC66}"/>
            </a:ext>
          </a:extLst>
        </cdr:cNvPr>
        <cdr:cNvSpPr txBox="1"/>
      </cdr:nvSpPr>
      <cdr:spPr>
        <a:xfrm xmlns:a="http://schemas.openxmlformats.org/drawingml/2006/main" rot="20043271">
          <a:off x="2254586" y="2411342"/>
          <a:ext cx="1207511" cy="19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 b="0">
              <a:solidFill>
                <a:schemeClr val="accent5"/>
              </a:solidFill>
            </a:rPr>
            <a:t>インフルエンザの致死率</a:t>
          </a:r>
        </a:p>
      </cdr:txBody>
    </cdr:sp>
  </cdr:relSizeAnchor>
  <cdr:relSizeAnchor xmlns:cdr="http://schemas.openxmlformats.org/drawingml/2006/chartDrawing">
    <cdr:from>
      <cdr:x>0.61249</cdr:x>
      <cdr:y>0.31602</cdr:y>
    </cdr:from>
    <cdr:to>
      <cdr:x>0.82165</cdr:x>
      <cdr:y>0.38568</cdr:y>
    </cdr:to>
    <cdr:sp macro="" textlink="">
      <cdr:nvSpPr>
        <cdr:cNvPr id="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F6740E-ED59-4F00-91D4-4C9B06362517}"/>
            </a:ext>
          </a:extLst>
        </cdr:cNvPr>
        <cdr:cNvSpPr txBox="1"/>
      </cdr:nvSpPr>
      <cdr:spPr>
        <a:xfrm xmlns:a="http://schemas.openxmlformats.org/drawingml/2006/main" rot="19629279">
          <a:off x="2744276" y="1319640"/>
          <a:ext cx="937154" cy="290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1">
              <a:solidFill>
                <a:srgbClr val="FF66FF"/>
              </a:solidFill>
            </a:rPr>
            <a:t>公表致死率</a:t>
          </a:r>
        </a:p>
      </cdr:txBody>
    </cdr:sp>
  </cdr:relSizeAnchor>
  <cdr:relSizeAnchor xmlns:cdr="http://schemas.openxmlformats.org/drawingml/2006/chartDrawing">
    <cdr:from>
      <cdr:x>0.22789</cdr:x>
      <cdr:y>0.52007</cdr:y>
    </cdr:from>
    <cdr:to>
      <cdr:x>0.37585</cdr:x>
      <cdr:y>0.65328</cdr:y>
    </cdr:to>
    <cdr:cxnSp macro="">
      <cdr:nvCxnSpPr>
        <cdr:cNvPr id="10" name="直線矢印コネクタ 9">
          <a:extLst xmlns:a="http://schemas.openxmlformats.org/drawingml/2006/main">
            <a:ext uri="{FF2B5EF4-FFF2-40B4-BE49-F238E27FC236}">
              <a16:creationId xmlns:a16="http://schemas.microsoft.com/office/drawing/2014/main" id="{ABEC71F0-8182-4F37-AAD2-A67F02A0F8C4}"/>
            </a:ext>
          </a:extLst>
        </cdr:cNvPr>
        <cdr:cNvCxnSpPr/>
      </cdr:nvCxnSpPr>
      <cdr:spPr>
        <a:xfrm xmlns:a="http://schemas.openxmlformats.org/drawingml/2006/main" flipH="1">
          <a:off x="1021080" y="2171700"/>
          <a:ext cx="662940" cy="55626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9933"/>
          </a:solidFill>
          <a:prstDash val="sysDot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0.85884</cdr:x>
      <cdr:y>0.10219</cdr:y>
    </cdr:from>
    <cdr:to>
      <cdr:x>0.9932</cdr:x>
      <cdr:y>0.15693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AD531C06-F3BC-4F7C-9F74-DA67E7C6A553}"/>
            </a:ext>
          </a:extLst>
        </cdr:cNvPr>
        <cdr:cNvSpPr/>
      </cdr:nvSpPr>
      <cdr:spPr>
        <a:xfrm xmlns:a="http://schemas.openxmlformats.org/drawingml/2006/main">
          <a:off x="3848100" y="426720"/>
          <a:ext cx="601980" cy="2286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0.84467</cdr:x>
      <cdr:y>0.65267</cdr:y>
    </cdr:from>
    <cdr:to>
      <cdr:x>0.94728</cdr:x>
      <cdr:y>0.9051</cdr:y>
    </cdr:to>
    <cdr:sp macro="" textlink="">
      <cdr:nvSpPr>
        <cdr:cNvPr id="15" name="正方形/長方形 14">
          <a:extLst xmlns:a="http://schemas.openxmlformats.org/drawingml/2006/main">
            <a:ext uri="{FF2B5EF4-FFF2-40B4-BE49-F238E27FC236}">
              <a16:creationId xmlns:a16="http://schemas.microsoft.com/office/drawing/2014/main" id="{FE2251E1-C341-4C72-9BDD-E0593F2853DA}"/>
            </a:ext>
          </a:extLst>
        </cdr:cNvPr>
        <cdr:cNvSpPr/>
      </cdr:nvSpPr>
      <cdr:spPr>
        <a:xfrm xmlns:a="http://schemas.openxmlformats.org/drawingml/2006/main">
          <a:off x="3784589" y="2725413"/>
          <a:ext cx="459750" cy="1054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0.2381</cdr:x>
      <cdr:y>0.4199</cdr:y>
    </cdr:from>
    <cdr:to>
      <cdr:x>0.43708</cdr:x>
      <cdr:y>0.4783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587986FD-479B-4E25-AF98-D629492893C3}"/>
            </a:ext>
          </a:extLst>
        </cdr:cNvPr>
        <cdr:cNvSpPr txBox="1"/>
      </cdr:nvSpPr>
      <cdr:spPr>
        <a:xfrm xmlns:a="http://schemas.openxmlformats.org/drawingml/2006/main">
          <a:off x="1066807" y="1769401"/>
          <a:ext cx="891542" cy="246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 b="1">
              <a:solidFill>
                <a:srgbClr val="CCCC00"/>
              </a:solidFill>
              <a:latin typeface="EPSON ゴシック W6" panose="02000609000000000000" pitchFamily="1" charset="-128"/>
              <a:ea typeface="EPSON ゴシック W6" panose="02000609000000000000" pitchFamily="1" charset="-128"/>
            </a:rPr>
            <a:t>サイレント数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0.23341</cdr:x>
      <cdr:y>0.33851</cdr:y>
    </cdr:from>
    <cdr:to>
      <cdr:x>0.82941</cdr:x>
      <cdr:y>0.45542</cdr:y>
    </cdr:to>
    <cdr:sp macro="" textlink="">
      <cdr:nvSpPr>
        <cdr:cNvPr id="3" name="フリーフォーム: 図形 2">
          <a:extLst xmlns:a="http://schemas.openxmlformats.org/drawingml/2006/main">
            <a:ext uri="{FF2B5EF4-FFF2-40B4-BE49-F238E27FC236}">
              <a16:creationId xmlns:a16="http://schemas.microsoft.com/office/drawing/2014/main" id="{2D5D9F59-0929-4B7C-BF62-6D2707E6FF94}"/>
            </a:ext>
          </a:extLst>
        </cdr:cNvPr>
        <cdr:cNvSpPr/>
      </cdr:nvSpPr>
      <cdr:spPr>
        <a:xfrm xmlns:a="http://schemas.openxmlformats.org/drawingml/2006/main">
          <a:off x="1045807" y="1429006"/>
          <a:ext cx="2670411" cy="493561"/>
        </a:xfrm>
        <a:custGeom xmlns:a="http://schemas.openxmlformats.org/drawingml/2006/main">
          <a:avLst/>
          <a:gdLst>
            <a:gd name="connsiteX0" fmla="*/ 40937 w 2605132"/>
            <a:gd name="connsiteY0" fmla="*/ 166832 h 671635"/>
            <a:gd name="connsiteX1" fmla="*/ 269537 w 2605132"/>
            <a:gd name="connsiteY1" fmla="*/ 90632 h 671635"/>
            <a:gd name="connsiteX2" fmla="*/ 650537 w 2605132"/>
            <a:gd name="connsiteY2" fmla="*/ 6812 h 671635"/>
            <a:gd name="connsiteX3" fmla="*/ 1016297 w 2605132"/>
            <a:gd name="connsiteY3" fmla="*/ 6812 h 671635"/>
            <a:gd name="connsiteX4" fmla="*/ 1435397 w 2605132"/>
            <a:gd name="connsiteY4" fmla="*/ 22052 h 671635"/>
            <a:gd name="connsiteX5" fmla="*/ 1869737 w 2605132"/>
            <a:gd name="connsiteY5" fmla="*/ 67772 h 671635"/>
            <a:gd name="connsiteX6" fmla="*/ 2182157 w 2605132"/>
            <a:gd name="connsiteY6" fmla="*/ 83012 h 671635"/>
            <a:gd name="connsiteX7" fmla="*/ 2563157 w 2605132"/>
            <a:gd name="connsiteY7" fmla="*/ 151592 h 671635"/>
            <a:gd name="connsiteX8" fmla="*/ 2586017 w 2605132"/>
            <a:gd name="connsiteY8" fmla="*/ 448772 h 671635"/>
            <a:gd name="connsiteX9" fmla="*/ 2479337 w 2605132"/>
            <a:gd name="connsiteY9" fmla="*/ 532592 h 671635"/>
            <a:gd name="connsiteX10" fmla="*/ 2250737 w 2605132"/>
            <a:gd name="connsiteY10" fmla="*/ 532592 h 671635"/>
            <a:gd name="connsiteX11" fmla="*/ 1984037 w 2605132"/>
            <a:gd name="connsiteY11" fmla="*/ 494492 h 671635"/>
            <a:gd name="connsiteX12" fmla="*/ 1671617 w 2605132"/>
            <a:gd name="connsiteY12" fmla="*/ 403052 h 671635"/>
            <a:gd name="connsiteX13" fmla="*/ 1496357 w 2605132"/>
            <a:gd name="connsiteY13" fmla="*/ 403052 h 671635"/>
            <a:gd name="connsiteX14" fmla="*/ 1092497 w 2605132"/>
            <a:gd name="connsiteY14" fmla="*/ 380192 h 671635"/>
            <a:gd name="connsiteX15" fmla="*/ 833417 w 2605132"/>
            <a:gd name="connsiteY15" fmla="*/ 349712 h 671635"/>
            <a:gd name="connsiteX16" fmla="*/ 627677 w 2605132"/>
            <a:gd name="connsiteY16" fmla="*/ 303992 h 671635"/>
            <a:gd name="connsiteX17" fmla="*/ 353357 w 2605132"/>
            <a:gd name="connsiteY17" fmla="*/ 464012 h 671635"/>
            <a:gd name="connsiteX18" fmla="*/ 216197 w 2605132"/>
            <a:gd name="connsiteY18" fmla="*/ 555452 h 671635"/>
            <a:gd name="connsiteX19" fmla="*/ 48557 w 2605132"/>
            <a:gd name="connsiteY19" fmla="*/ 669752 h 671635"/>
            <a:gd name="connsiteX20" fmla="*/ 2837 w 2605132"/>
            <a:gd name="connsiteY20" fmla="*/ 456392 h 671635"/>
            <a:gd name="connsiteX21" fmla="*/ 10457 w 2605132"/>
            <a:gd name="connsiteY21" fmla="*/ 281132 h 671635"/>
            <a:gd name="connsiteX22" fmla="*/ 40937 w 2605132"/>
            <a:gd name="connsiteY22" fmla="*/ 166832 h 671635"/>
            <a:gd name="connsiteX0" fmla="*/ 40937 w 2605132"/>
            <a:gd name="connsiteY0" fmla="*/ 166832 h 671216"/>
            <a:gd name="connsiteX1" fmla="*/ 269537 w 2605132"/>
            <a:gd name="connsiteY1" fmla="*/ 90632 h 671216"/>
            <a:gd name="connsiteX2" fmla="*/ 650537 w 2605132"/>
            <a:gd name="connsiteY2" fmla="*/ 6812 h 671216"/>
            <a:gd name="connsiteX3" fmla="*/ 1016297 w 2605132"/>
            <a:gd name="connsiteY3" fmla="*/ 6812 h 671216"/>
            <a:gd name="connsiteX4" fmla="*/ 1435397 w 2605132"/>
            <a:gd name="connsiteY4" fmla="*/ 22052 h 671216"/>
            <a:gd name="connsiteX5" fmla="*/ 1869737 w 2605132"/>
            <a:gd name="connsiteY5" fmla="*/ 67772 h 671216"/>
            <a:gd name="connsiteX6" fmla="*/ 2182157 w 2605132"/>
            <a:gd name="connsiteY6" fmla="*/ 83012 h 671216"/>
            <a:gd name="connsiteX7" fmla="*/ 2563157 w 2605132"/>
            <a:gd name="connsiteY7" fmla="*/ 151592 h 671216"/>
            <a:gd name="connsiteX8" fmla="*/ 2586017 w 2605132"/>
            <a:gd name="connsiteY8" fmla="*/ 448772 h 671216"/>
            <a:gd name="connsiteX9" fmla="*/ 2479337 w 2605132"/>
            <a:gd name="connsiteY9" fmla="*/ 532592 h 671216"/>
            <a:gd name="connsiteX10" fmla="*/ 2250737 w 2605132"/>
            <a:gd name="connsiteY10" fmla="*/ 532592 h 671216"/>
            <a:gd name="connsiteX11" fmla="*/ 1984037 w 2605132"/>
            <a:gd name="connsiteY11" fmla="*/ 494492 h 671216"/>
            <a:gd name="connsiteX12" fmla="*/ 1671617 w 2605132"/>
            <a:gd name="connsiteY12" fmla="*/ 403052 h 671216"/>
            <a:gd name="connsiteX13" fmla="*/ 1496357 w 2605132"/>
            <a:gd name="connsiteY13" fmla="*/ 403052 h 671216"/>
            <a:gd name="connsiteX14" fmla="*/ 1092497 w 2605132"/>
            <a:gd name="connsiteY14" fmla="*/ 380192 h 671216"/>
            <a:gd name="connsiteX15" fmla="*/ 833417 w 2605132"/>
            <a:gd name="connsiteY15" fmla="*/ 349712 h 671216"/>
            <a:gd name="connsiteX16" fmla="*/ 627677 w 2605132"/>
            <a:gd name="connsiteY16" fmla="*/ 303992 h 671216"/>
            <a:gd name="connsiteX17" fmla="*/ 345737 w 2605132"/>
            <a:gd name="connsiteY17" fmla="*/ 655908 h 671216"/>
            <a:gd name="connsiteX18" fmla="*/ 216197 w 2605132"/>
            <a:gd name="connsiteY18" fmla="*/ 555452 h 671216"/>
            <a:gd name="connsiteX19" fmla="*/ 48557 w 2605132"/>
            <a:gd name="connsiteY19" fmla="*/ 669752 h 671216"/>
            <a:gd name="connsiteX20" fmla="*/ 2837 w 2605132"/>
            <a:gd name="connsiteY20" fmla="*/ 456392 h 671216"/>
            <a:gd name="connsiteX21" fmla="*/ 10457 w 2605132"/>
            <a:gd name="connsiteY21" fmla="*/ 281132 h 671216"/>
            <a:gd name="connsiteX22" fmla="*/ 40937 w 2605132"/>
            <a:gd name="connsiteY22" fmla="*/ 166832 h 671216"/>
            <a:gd name="connsiteX0" fmla="*/ 40937 w 2605132"/>
            <a:gd name="connsiteY0" fmla="*/ 166832 h 987233"/>
            <a:gd name="connsiteX1" fmla="*/ 269537 w 2605132"/>
            <a:gd name="connsiteY1" fmla="*/ 90632 h 987233"/>
            <a:gd name="connsiteX2" fmla="*/ 650537 w 2605132"/>
            <a:gd name="connsiteY2" fmla="*/ 6812 h 987233"/>
            <a:gd name="connsiteX3" fmla="*/ 1016297 w 2605132"/>
            <a:gd name="connsiteY3" fmla="*/ 6812 h 987233"/>
            <a:gd name="connsiteX4" fmla="*/ 1435397 w 2605132"/>
            <a:gd name="connsiteY4" fmla="*/ 22052 h 987233"/>
            <a:gd name="connsiteX5" fmla="*/ 1869737 w 2605132"/>
            <a:gd name="connsiteY5" fmla="*/ 67772 h 987233"/>
            <a:gd name="connsiteX6" fmla="*/ 2182157 w 2605132"/>
            <a:gd name="connsiteY6" fmla="*/ 83012 h 987233"/>
            <a:gd name="connsiteX7" fmla="*/ 2563157 w 2605132"/>
            <a:gd name="connsiteY7" fmla="*/ 151592 h 987233"/>
            <a:gd name="connsiteX8" fmla="*/ 2586017 w 2605132"/>
            <a:gd name="connsiteY8" fmla="*/ 448772 h 987233"/>
            <a:gd name="connsiteX9" fmla="*/ 2479337 w 2605132"/>
            <a:gd name="connsiteY9" fmla="*/ 532592 h 987233"/>
            <a:gd name="connsiteX10" fmla="*/ 2250737 w 2605132"/>
            <a:gd name="connsiteY10" fmla="*/ 532592 h 987233"/>
            <a:gd name="connsiteX11" fmla="*/ 1984037 w 2605132"/>
            <a:gd name="connsiteY11" fmla="*/ 494492 h 987233"/>
            <a:gd name="connsiteX12" fmla="*/ 1671617 w 2605132"/>
            <a:gd name="connsiteY12" fmla="*/ 403052 h 987233"/>
            <a:gd name="connsiteX13" fmla="*/ 1496357 w 2605132"/>
            <a:gd name="connsiteY13" fmla="*/ 403052 h 987233"/>
            <a:gd name="connsiteX14" fmla="*/ 1092497 w 2605132"/>
            <a:gd name="connsiteY14" fmla="*/ 380192 h 987233"/>
            <a:gd name="connsiteX15" fmla="*/ 833417 w 2605132"/>
            <a:gd name="connsiteY15" fmla="*/ 349712 h 987233"/>
            <a:gd name="connsiteX16" fmla="*/ 627677 w 2605132"/>
            <a:gd name="connsiteY16" fmla="*/ 303992 h 987233"/>
            <a:gd name="connsiteX17" fmla="*/ 345737 w 2605132"/>
            <a:gd name="connsiteY17" fmla="*/ 655908 h 987233"/>
            <a:gd name="connsiteX18" fmla="*/ 200957 w 2605132"/>
            <a:gd name="connsiteY18" fmla="*/ 987217 h 987233"/>
            <a:gd name="connsiteX19" fmla="*/ 48557 w 2605132"/>
            <a:gd name="connsiteY19" fmla="*/ 669752 h 987233"/>
            <a:gd name="connsiteX20" fmla="*/ 2837 w 2605132"/>
            <a:gd name="connsiteY20" fmla="*/ 456392 h 987233"/>
            <a:gd name="connsiteX21" fmla="*/ 10457 w 2605132"/>
            <a:gd name="connsiteY21" fmla="*/ 281132 h 987233"/>
            <a:gd name="connsiteX22" fmla="*/ 40937 w 2605132"/>
            <a:gd name="connsiteY22" fmla="*/ 166832 h 987233"/>
            <a:gd name="connsiteX0" fmla="*/ 40937 w 2605132"/>
            <a:gd name="connsiteY0" fmla="*/ 166832 h 1310037"/>
            <a:gd name="connsiteX1" fmla="*/ 269537 w 2605132"/>
            <a:gd name="connsiteY1" fmla="*/ 90632 h 1310037"/>
            <a:gd name="connsiteX2" fmla="*/ 650537 w 2605132"/>
            <a:gd name="connsiteY2" fmla="*/ 6812 h 1310037"/>
            <a:gd name="connsiteX3" fmla="*/ 1016297 w 2605132"/>
            <a:gd name="connsiteY3" fmla="*/ 6812 h 1310037"/>
            <a:gd name="connsiteX4" fmla="*/ 1435397 w 2605132"/>
            <a:gd name="connsiteY4" fmla="*/ 22052 h 1310037"/>
            <a:gd name="connsiteX5" fmla="*/ 1869737 w 2605132"/>
            <a:gd name="connsiteY5" fmla="*/ 67772 h 1310037"/>
            <a:gd name="connsiteX6" fmla="*/ 2182157 w 2605132"/>
            <a:gd name="connsiteY6" fmla="*/ 83012 h 1310037"/>
            <a:gd name="connsiteX7" fmla="*/ 2563157 w 2605132"/>
            <a:gd name="connsiteY7" fmla="*/ 151592 h 1310037"/>
            <a:gd name="connsiteX8" fmla="*/ 2586017 w 2605132"/>
            <a:gd name="connsiteY8" fmla="*/ 448772 h 1310037"/>
            <a:gd name="connsiteX9" fmla="*/ 2479337 w 2605132"/>
            <a:gd name="connsiteY9" fmla="*/ 532592 h 1310037"/>
            <a:gd name="connsiteX10" fmla="*/ 2250737 w 2605132"/>
            <a:gd name="connsiteY10" fmla="*/ 532592 h 1310037"/>
            <a:gd name="connsiteX11" fmla="*/ 1984037 w 2605132"/>
            <a:gd name="connsiteY11" fmla="*/ 494492 h 1310037"/>
            <a:gd name="connsiteX12" fmla="*/ 1671617 w 2605132"/>
            <a:gd name="connsiteY12" fmla="*/ 403052 h 1310037"/>
            <a:gd name="connsiteX13" fmla="*/ 1496357 w 2605132"/>
            <a:gd name="connsiteY13" fmla="*/ 403052 h 1310037"/>
            <a:gd name="connsiteX14" fmla="*/ 1092497 w 2605132"/>
            <a:gd name="connsiteY14" fmla="*/ 380192 h 1310037"/>
            <a:gd name="connsiteX15" fmla="*/ 833417 w 2605132"/>
            <a:gd name="connsiteY15" fmla="*/ 349712 h 1310037"/>
            <a:gd name="connsiteX16" fmla="*/ 627677 w 2605132"/>
            <a:gd name="connsiteY16" fmla="*/ 303992 h 1310037"/>
            <a:gd name="connsiteX17" fmla="*/ 345737 w 2605132"/>
            <a:gd name="connsiteY17" fmla="*/ 655908 h 1310037"/>
            <a:gd name="connsiteX18" fmla="*/ 200957 w 2605132"/>
            <a:gd name="connsiteY18" fmla="*/ 987217 h 1310037"/>
            <a:gd name="connsiteX19" fmla="*/ 40937 w 2605132"/>
            <a:gd name="connsiteY19" fmla="*/ 1293413 h 1310037"/>
            <a:gd name="connsiteX20" fmla="*/ 2837 w 2605132"/>
            <a:gd name="connsiteY20" fmla="*/ 456392 h 1310037"/>
            <a:gd name="connsiteX21" fmla="*/ 10457 w 2605132"/>
            <a:gd name="connsiteY21" fmla="*/ 281132 h 1310037"/>
            <a:gd name="connsiteX22" fmla="*/ 40937 w 2605132"/>
            <a:gd name="connsiteY22" fmla="*/ 166832 h 1310037"/>
            <a:gd name="connsiteX0" fmla="*/ 40937 w 2605132"/>
            <a:gd name="connsiteY0" fmla="*/ 166832 h 1310037"/>
            <a:gd name="connsiteX1" fmla="*/ 269537 w 2605132"/>
            <a:gd name="connsiteY1" fmla="*/ 90632 h 1310037"/>
            <a:gd name="connsiteX2" fmla="*/ 650537 w 2605132"/>
            <a:gd name="connsiteY2" fmla="*/ 6812 h 1310037"/>
            <a:gd name="connsiteX3" fmla="*/ 1016297 w 2605132"/>
            <a:gd name="connsiteY3" fmla="*/ 6812 h 1310037"/>
            <a:gd name="connsiteX4" fmla="*/ 1435397 w 2605132"/>
            <a:gd name="connsiteY4" fmla="*/ 22052 h 1310037"/>
            <a:gd name="connsiteX5" fmla="*/ 1869737 w 2605132"/>
            <a:gd name="connsiteY5" fmla="*/ 67772 h 1310037"/>
            <a:gd name="connsiteX6" fmla="*/ 2182157 w 2605132"/>
            <a:gd name="connsiteY6" fmla="*/ 83012 h 1310037"/>
            <a:gd name="connsiteX7" fmla="*/ 2563157 w 2605132"/>
            <a:gd name="connsiteY7" fmla="*/ 151592 h 1310037"/>
            <a:gd name="connsiteX8" fmla="*/ 2586017 w 2605132"/>
            <a:gd name="connsiteY8" fmla="*/ 448772 h 1310037"/>
            <a:gd name="connsiteX9" fmla="*/ 2479337 w 2605132"/>
            <a:gd name="connsiteY9" fmla="*/ 532592 h 1310037"/>
            <a:gd name="connsiteX10" fmla="*/ 2258357 w 2605132"/>
            <a:gd name="connsiteY10" fmla="*/ 700501 h 1310037"/>
            <a:gd name="connsiteX11" fmla="*/ 1984037 w 2605132"/>
            <a:gd name="connsiteY11" fmla="*/ 494492 h 1310037"/>
            <a:gd name="connsiteX12" fmla="*/ 1671617 w 2605132"/>
            <a:gd name="connsiteY12" fmla="*/ 403052 h 1310037"/>
            <a:gd name="connsiteX13" fmla="*/ 1496357 w 2605132"/>
            <a:gd name="connsiteY13" fmla="*/ 403052 h 1310037"/>
            <a:gd name="connsiteX14" fmla="*/ 1092497 w 2605132"/>
            <a:gd name="connsiteY14" fmla="*/ 380192 h 1310037"/>
            <a:gd name="connsiteX15" fmla="*/ 833417 w 2605132"/>
            <a:gd name="connsiteY15" fmla="*/ 349712 h 1310037"/>
            <a:gd name="connsiteX16" fmla="*/ 627677 w 2605132"/>
            <a:gd name="connsiteY16" fmla="*/ 303992 h 1310037"/>
            <a:gd name="connsiteX17" fmla="*/ 345737 w 2605132"/>
            <a:gd name="connsiteY17" fmla="*/ 655908 h 1310037"/>
            <a:gd name="connsiteX18" fmla="*/ 200957 w 2605132"/>
            <a:gd name="connsiteY18" fmla="*/ 987217 h 1310037"/>
            <a:gd name="connsiteX19" fmla="*/ 40937 w 2605132"/>
            <a:gd name="connsiteY19" fmla="*/ 1293413 h 1310037"/>
            <a:gd name="connsiteX20" fmla="*/ 2837 w 2605132"/>
            <a:gd name="connsiteY20" fmla="*/ 456392 h 1310037"/>
            <a:gd name="connsiteX21" fmla="*/ 10457 w 2605132"/>
            <a:gd name="connsiteY21" fmla="*/ 281132 h 1310037"/>
            <a:gd name="connsiteX22" fmla="*/ 40937 w 2605132"/>
            <a:gd name="connsiteY22" fmla="*/ 166832 h 1310037"/>
            <a:gd name="connsiteX0" fmla="*/ 40937 w 2605132"/>
            <a:gd name="connsiteY0" fmla="*/ 166832 h 1310037"/>
            <a:gd name="connsiteX1" fmla="*/ 269537 w 2605132"/>
            <a:gd name="connsiteY1" fmla="*/ 90632 h 1310037"/>
            <a:gd name="connsiteX2" fmla="*/ 650537 w 2605132"/>
            <a:gd name="connsiteY2" fmla="*/ 6812 h 1310037"/>
            <a:gd name="connsiteX3" fmla="*/ 1016297 w 2605132"/>
            <a:gd name="connsiteY3" fmla="*/ 6812 h 1310037"/>
            <a:gd name="connsiteX4" fmla="*/ 1435397 w 2605132"/>
            <a:gd name="connsiteY4" fmla="*/ 22052 h 1310037"/>
            <a:gd name="connsiteX5" fmla="*/ 1869737 w 2605132"/>
            <a:gd name="connsiteY5" fmla="*/ 67772 h 1310037"/>
            <a:gd name="connsiteX6" fmla="*/ 2182157 w 2605132"/>
            <a:gd name="connsiteY6" fmla="*/ 83012 h 1310037"/>
            <a:gd name="connsiteX7" fmla="*/ 2563157 w 2605132"/>
            <a:gd name="connsiteY7" fmla="*/ 151592 h 1310037"/>
            <a:gd name="connsiteX8" fmla="*/ 2586017 w 2605132"/>
            <a:gd name="connsiteY8" fmla="*/ 448772 h 1310037"/>
            <a:gd name="connsiteX9" fmla="*/ 2479337 w 2605132"/>
            <a:gd name="connsiteY9" fmla="*/ 532592 h 1310037"/>
            <a:gd name="connsiteX10" fmla="*/ 2258357 w 2605132"/>
            <a:gd name="connsiteY10" fmla="*/ 700501 h 1310037"/>
            <a:gd name="connsiteX11" fmla="*/ 1984037 w 2605132"/>
            <a:gd name="connsiteY11" fmla="*/ 638415 h 1310037"/>
            <a:gd name="connsiteX12" fmla="*/ 1671617 w 2605132"/>
            <a:gd name="connsiteY12" fmla="*/ 403052 h 1310037"/>
            <a:gd name="connsiteX13" fmla="*/ 1496357 w 2605132"/>
            <a:gd name="connsiteY13" fmla="*/ 403052 h 1310037"/>
            <a:gd name="connsiteX14" fmla="*/ 1092497 w 2605132"/>
            <a:gd name="connsiteY14" fmla="*/ 380192 h 1310037"/>
            <a:gd name="connsiteX15" fmla="*/ 833417 w 2605132"/>
            <a:gd name="connsiteY15" fmla="*/ 349712 h 1310037"/>
            <a:gd name="connsiteX16" fmla="*/ 627677 w 2605132"/>
            <a:gd name="connsiteY16" fmla="*/ 303992 h 1310037"/>
            <a:gd name="connsiteX17" fmla="*/ 345737 w 2605132"/>
            <a:gd name="connsiteY17" fmla="*/ 655908 h 1310037"/>
            <a:gd name="connsiteX18" fmla="*/ 200957 w 2605132"/>
            <a:gd name="connsiteY18" fmla="*/ 987217 h 1310037"/>
            <a:gd name="connsiteX19" fmla="*/ 40937 w 2605132"/>
            <a:gd name="connsiteY19" fmla="*/ 1293413 h 1310037"/>
            <a:gd name="connsiteX20" fmla="*/ 2837 w 2605132"/>
            <a:gd name="connsiteY20" fmla="*/ 456392 h 1310037"/>
            <a:gd name="connsiteX21" fmla="*/ 10457 w 2605132"/>
            <a:gd name="connsiteY21" fmla="*/ 281132 h 1310037"/>
            <a:gd name="connsiteX22" fmla="*/ 40937 w 2605132"/>
            <a:gd name="connsiteY22" fmla="*/ 166832 h 1310037"/>
            <a:gd name="connsiteX0" fmla="*/ 40937 w 2603790"/>
            <a:gd name="connsiteY0" fmla="*/ 166832 h 1310037"/>
            <a:gd name="connsiteX1" fmla="*/ 269537 w 2603790"/>
            <a:gd name="connsiteY1" fmla="*/ 90632 h 1310037"/>
            <a:gd name="connsiteX2" fmla="*/ 650537 w 2603790"/>
            <a:gd name="connsiteY2" fmla="*/ 6812 h 1310037"/>
            <a:gd name="connsiteX3" fmla="*/ 1016297 w 2603790"/>
            <a:gd name="connsiteY3" fmla="*/ 6812 h 1310037"/>
            <a:gd name="connsiteX4" fmla="*/ 1435397 w 2603790"/>
            <a:gd name="connsiteY4" fmla="*/ 22052 h 1310037"/>
            <a:gd name="connsiteX5" fmla="*/ 1869737 w 2603790"/>
            <a:gd name="connsiteY5" fmla="*/ 67772 h 1310037"/>
            <a:gd name="connsiteX6" fmla="*/ 2182157 w 2603790"/>
            <a:gd name="connsiteY6" fmla="*/ 83012 h 1310037"/>
            <a:gd name="connsiteX7" fmla="*/ 2563157 w 2603790"/>
            <a:gd name="connsiteY7" fmla="*/ 151592 h 1310037"/>
            <a:gd name="connsiteX8" fmla="*/ 2586017 w 2603790"/>
            <a:gd name="connsiteY8" fmla="*/ 448772 h 1310037"/>
            <a:gd name="connsiteX9" fmla="*/ 2502197 w 2603790"/>
            <a:gd name="connsiteY9" fmla="*/ 772462 h 1310037"/>
            <a:gd name="connsiteX10" fmla="*/ 2258357 w 2603790"/>
            <a:gd name="connsiteY10" fmla="*/ 700501 h 1310037"/>
            <a:gd name="connsiteX11" fmla="*/ 1984037 w 2603790"/>
            <a:gd name="connsiteY11" fmla="*/ 638415 h 1310037"/>
            <a:gd name="connsiteX12" fmla="*/ 1671617 w 2603790"/>
            <a:gd name="connsiteY12" fmla="*/ 403052 h 1310037"/>
            <a:gd name="connsiteX13" fmla="*/ 1496357 w 2603790"/>
            <a:gd name="connsiteY13" fmla="*/ 403052 h 1310037"/>
            <a:gd name="connsiteX14" fmla="*/ 1092497 w 2603790"/>
            <a:gd name="connsiteY14" fmla="*/ 380192 h 1310037"/>
            <a:gd name="connsiteX15" fmla="*/ 833417 w 2603790"/>
            <a:gd name="connsiteY15" fmla="*/ 349712 h 1310037"/>
            <a:gd name="connsiteX16" fmla="*/ 627677 w 2603790"/>
            <a:gd name="connsiteY16" fmla="*/ 303992 h 1310037"/>
            <a:gd name="connsiteX17" fmla="*/ 345737 w 2603790"/>
            <a:gd name="connsiteY17" fmla="*/ 655908 h 1310037"/>
            <a:gd name="connsiteX18" fmla="*/ 200957 w 2603790"/>
            <a:gd name="connsiteY18" fmla="*/ 987217 h 1310037"/>
            <a:gd name="connsiteX19" fmla="*/ 40937 w 2603790"/>
            <a:gd name="connsiteY19" fmla="*/ 1293413 h 1310037"/>
            <a:gd name="connsiteX20" fmla="*/ 2837 w 2603790"/>
            <a:gd name="connsiteY20" fmla="*/ 456392 h 1310037"/>
            <a:gd name="connsiteX21" fmla="*/ 10457 w 2603790"/>
            <a:gd name="connsiteY21" fmla="*/ 281132 h 1310037"/>
            <a:gd name="connsiteX22" fmla="*/ 40937 w 2603790"/>
            <a:gd name="connsiteY22" fmla="*/ 166832 h 1310037"/>
            <a:gd name="connsiteX0" fmla="*/ 40937 w 2649678"/>
            <a:gd name="connsiteY0" fmla="*/ 166832 h 1310037"/>
            <a:gd name="connsiteX1" fmla="*/ 269537 w 2649678"/>
            <a:gd name="connsiteY1" fmla="*/ 90632 h 1310037"/>
            <a:gd name="connsiteX2" fmla="*/ 650537 w 2649678"/>
            <a:gd name="connsiteY2" fmla="*/ 6812 h 1310037"/>
            <a:gd name="connsiteX3" fmla="*/ 1016297 w 2649678"/>
            <a:gd name="connsiteY3" fmla="*/ 6812 h 1310037"/>
            <a:gd name="connsiteX4" fmla="*/ 1435397 w 2649678"/>
            <a:gd name="connsiteY4" fmla="*/ 22052 h 1310037"/>
            <a:gd name="connsiteX5" fmla="*/ 1869737 w 2649678"/>
            <a:gd name="connsiteY5" fmla="*/ 67772 h 1310037"/>
            <a:gd name="connsiteX6" fmla="*/ 2182157 w 2649678"/>
            <a:gd name="connsiteY6" fmla="*/ 83012 h 1310037"/>
            <a:gd name="connsiteX7" fmla="*/ 2563157 w 2649678"/>
            <a:gd name="connsiteY7" fmla="*/ 151592 h 1310037"/>
            <a:gd name="connsiteX8" fmla="*/ 2646977 w 2649678"/>
            <a:gd name="connsiteY8" fmla="*/ 640669 h 1310037"/>
            <a:gd name="connsiteX9" fmla="*/ 2502197 w 2649678"/>
            <a:gd name="connsiteY9" fmla="*/ 772462 h 1310037"/>
            <a:gd name="connsiteX10" fmla="*/ 2258357 w 2649678"/>
            <a:gd name="connsiteY10" fmla="*/ 700501 h 1310037"/>
            <a:gd name="connsiteX11" fmla="*/ 1984037 w 2649678"/>
            <a:gd name="connsiteY11" fmla="*/ 638415 h 1310037"/>
            <a:gd name="connsiteX12" fmla="*/ 1671617 w 2649678"/>
            <a:gd name="connsiteY12" fmla="*/ 403052 h 1310037"/>
            <a:gd name="connsiteX13" fmla="*/ 1496357 w 2649678"/>
            <a:gd name="connsiteY13" fmla="*/ 403052 h 1310037"/>
            <a:gd name="connsiteX14" fmla="*/ 1092497 w 2649678"/>
            <a:gd name="connsiteY14" fmla="*/ 380192 h 1310037"/>
            <a:gd name="connsiteX15" fmla="*/ 833417 w 2649678"/>
            <a:gd name="connsiteY15" fmla="*/ 349712 h 1310037"/>
            <a:gd name="connsiteX16" fmla="*/ 627677 w 2649678"/>
            <a:gd name="connsiteY16" fmla="*/ 303992 h 1310037"/>
            <a:gd name="connsiteX17" fmla="*/ 345737 w 2649678"/>
            <a:gd name="connsiteY17" fmla="*/ 655908 h 1310037"/>
            <a:gd name="connsiteX18" fmla="*/ 200957 w 2649678"/>
            <a:gd name="connsiteY18" fmla="*/ 987217 h 1310037"/>
            <a:gd name="connsiteX19" fmla="*/ 40937 w 2649678"/>
            <a:gd name="connsiteY19" fmla="*/ 1293413 h 1310037"/>
            <a:gd name="connsiteX20" fmla="*/ 2837 w 2649678"/>
            <a:gd name="connsiteY20" fmla="*/ 456392 h 1310037"/>
            <a:gd name="connsiteX21" fmla="*/ 10457 w 2649678"/>
            <a:gd name="connsiteY21" fmla="*/ 281132 h 1310037"/>
            <a:gd name="connsiteX22" fmla="*/ 40937 w 2649678"/>
            <a:gd name="connsiteY22" fmla="*/ 166832 h 1310037"/>
            <a:gd name="connsiteX0" fmla="*/ 40937 w 2649678"/>
            <a:gd name="connsiteY0" fmla="*/ 175555 h 1318760"/>
            <a:gd name="connsiteX1" fmla="*/ 269537 w 2649678"/>
            <a:gd name="connsiteY1" fmla="*/ 99355 h 1318760"/>
            <a:gd name="connsiteX2" fmla="*/ 650537 w 2649678"/>
            <a:gd name="connsiteY2" fmla="*/ 15535 h 1318760"/>
            <a:gd name="connsiteX3" fmla="*/ 1016297 w 2649678"/>
            <a:gd name="connsiteY3" fmla="*/ 15535 h 1318760"/>
            <a:gd name="connsiteX4" fmla="*/ 1443017 w 2649678"/>
            <a:gd name="connsiteY4" fmla="*/ 174696 h 1318760"/>
            <a:gd name="connsiteX5" fmla="*/ 1869737 w 2649678"/>
            <a:gd name="connsiteY5" fmla="*/ 76495 h 1318760"/>
            <a:gd name="connsiteX6" fmla="*/ 2182157 w 2649678"/>
            <a:gd name="connsiteY6" fmla="*/ 91735 h 1318760"/>
            <a:gd name="connsiteX7" fmla="*/ 2563157 w 2649678"/>
            <a:gd name="connsiteY7" fmla="*/ 160315 h 1318760"/>
            <a:gd name="connsiteX8" fmla="*/ 2646977 w 2649678"/>
            <a:gd name="connsiteY8" fmla="*/ 649392 h 1318760"/>
            <a:gd name="connsiteX9" fmla="*/ 2502197 w 2649678"/>
            <a:gd name="connsiteY9" fmla="*/ 781185 h 1318760"/>
            <a:gd name="connsiteX10" fmla="*/ 2258357 w 2649678"/>
            <a:gd name="connsiteY10" fmla="*/ 709224 h 1318760"/>
            <a:gd name="connsiteX11" fmla="*/ 1984037 w 2649678"/>
            <a:gd name="connsiteY11" fmla="*/ 647138 h 1318760"/>
            <a:gd name="connsiteX12" fmla="*/ 1671617 w 2649678"/>
            <a:gd name="connsiteY12" fmla="*/ 411775 h 1318760"/>
            <a:gd name="connsiteX13" fmla="*/ 1496357 w 2649678"/>
            <a:gd name="connsiteY13" fmla="*/ 411775 h 1318760"/>
            <a:gd name="connsiteX14" fmla="*/ 1092497 w 2649678"/>
            <a:gd name="connsiteY14" fmla="*/ 388915 h 1318760"/>
            <a:gd name="connsiteX15" fmla="*/ 833417 w 2649678"/>
            <a:gd name="connsiteY15" fmla="*/ 358435 h 1318760"/>
            <a:gd name="connsiteX16" fmla="*/ 627677 w 2649678"/>
            <a:gd name="connsiteY16" fmla="*/ 312715 h 1318760"/>
            <a:gd name="connsiteX17" fmla="*/ 345737 w 2649678"/>
            <a:gd name="connsiteY17" fmla="*/ 664631 h 1318760"/>
            <a:gd name="connsiteX18" fmla="*/ 200957 w 2649678"/>
            <a:gd name="connsiteY18" fmla="*/ 995940 h 1318760"/>
            <a:gd name="connsiteX19" fmla="*/ 40937 w 2649678"/>
            <a:gd name="connsiteY19" fmla="*/ 1302136 h 1318760"/>
            <a:gd name="connsiteX20" fmla="*/ 2837 w 2649678"/>
            <a:gd name="connsiteY20" fmla="*/ 465115 h 1318760"/>
            <a:gd name="connsiteX21" fmla="*/ 10457 w 2649678"/>
            <a:gd name="connsiteY21" fmla="*/ 289855 h 1318760"/>
            <a:gd name="connsiteX22" fmla="*/ 40937 w 2649678"/>
            <a:gd name="connsiteY22" fmla="*/ 175555 h 1318760"/>
            <a:gd name="connsiteX0" fmla="*/ 40937 w 2649678"/>
            <a:gd name="connsiteY0" fmla="*/ 160071 h 1303276"/>
            <a:gd name="connsiteX1" fmla="*/ 269537 w 2649678"/>
            <a:gd name="connsiteY1" fmla="*/ 83871 h 1303276"/>
            <a:gd name="connsiteX2" fmla="*/ 650537 w 2649678"/>
            <a:gd name="connsiteY2" fmla="*/ 51 h 1303276"/>
            <a:gd name="connsiteX3" fmla="*/ 1016297 w 2649678"/>
            <a:gd name="connsiteY3" fmla="*/ 95999 h 1303276"/>
            <a:gd name="connsiteX4" fmla="*/ 1443017 w 2649678"/>
            <a:gd name="connsiteY4" fmla="*/ 159212 h 1303276"/>
            <a:gd name="connsiteX5" fmla="*/ 1869737 w 2649678"/>
            <a:gd name="connsiteY5" fmla="*/ 61011 h 1303276"/>
            <a:gd name="connsiteX6" fmla="*/ 2182157 w 2649678"/>
            <a:gd name="connsiteY6" fmla="*/ 76251 h 1303276"/>
            <a:gd name="connsiteX7" fmla="*/ 2563157 w 2649678"/>
            <a:gd name="connsiteY7" fmla="*/ 144831 h 1303276"/>
            <a:gd name="connsiteX8" fmla="*/ 2646977 w 2649678"/>
            <a:gd name="connsiteY8" fmla="*/ 633908 h 1303276"/>
            <a:gd name="connsiteX9" fmla="*/ 2502197 w 2649678"/>
            <a:gd name="connsiteY9" fmla="*/ 765701 h 1303276"/>
            <a:gd name="connsiteX10" fmla="*/ 2258357 w 2649678"/>
            <a:gd name="connsiteY10" fmla="*/ 693740 h 1303276"/>
            <a:gd name="connsiteX11" fmla="*/ 1984037 w 2649678"/>
            <a:gd name="connsiteY11" fmla="*/ 631654 h 1303276"/>
            <a:gd name="connsiteX12" fmla="*/ 1671617 w 2649678"/>
            <a:gd name="connsiteY12" fmla="*/ 396291 h 1303276"/>
            <a:gd name="connsiteX13" fmla="*/ 1496357 w 2649678"/>
            <a:gd name="connsiteY13" fmla="*/ 396291 h 1303276"/>
            <a:gd name="connsiteX14" fmla="*/ 1092497 w 2649678"/>
            <a:gd name="connsiteY14" fmla="*/ 373431 h 1303276"/>
            <a:gd name="connsiteX15" fmla="*/ 833417 w 2649678"/>
            <a:gd name="connsiteY15" fmla="*/ 342951 h 1303276"/>
            <a:gd name="connsiteX16" fmla="*/ 627677 w 2649678"/>
            <a:gd name="connsiteY16" fmla="*/ 297231 h 1303276"/>
            <a:gd name="connsiteX17" fmla="*/ 345737 w 2649678"/>
            <a:gd name="connsiteY17" fmla="*/ 649147 h 1303276"/>
            <a:gd name="connsiteX18" fmla="*/ 200957 w 2649678"/>
            <a:gd name="connsiteY18" fmla="*/ 980456 h 1303276"/>
            <a:gd name="connsiteX19" fmla="*/ 40937 w 2649678"/>
            <a:gd name="connsiteY19" fmla="*/ 1286652 h 1303276"/>
            <a:gd name="connsiteX20" fmla="*/ 2837 w 2649678"/>
            <a:gd name="connsiteY20" fmla="*/ 449631 h 1303276"/>
            <a:gd name="connsiteX21" fmla="*/ 10457 w 2649678"/>
            <a:gd name="connsiteY21" fmla="*/ 274371 h 1303276"/>
            <a:gd name="connsiteX22" fmla="*/ 40937 w 2649678"/>
            <a:gd name="connsiteY22" fmla="*/ 160071 h 1303276"/>
            <a:gd name="connsiteX0" fmla="*/ 40937 w 2649678"/>
            <a:gd name="connsiteY0" fmla="*/ 160071 h 1303276"/>
            <a:gd name="connsiteX1" fmla="*/ 269537 w 2649678"/>
            <a:gd name="connsiteY1" fmla="*/ 83871 h 1303276"/>
            <a:gd name="connsiteX2" fmla="*/ 650537 w 2649678"/>
            <a:gd name="connsiteY2" fmla="*/ 51 h 1303276"/>
            <a:gd name="connsiteX3" fmla="*/ 1016297 w 2649678"/>
            <a:gd name="connsiteY3" fmla="*/ 95999 h 1303276"/>
            <a:gd name="connsiteX4" fmla="*/ 1443017 w 2649678"/>
            <a:gd name="connsiteY4" fmla="*/ 159212 h 1303276"/>
            <a:gd name="connsiteX5" fmla="*/ 1869737 w 2649678"/>
            <a:gd name="connsiteY5" fmla="*/ 61011 h 1303276"/>
            <a:gd name="connsiteX6" fmla="*/ 2182157 w 2649678"/>
            <a:gd name="connsiteY6" fmla="*/ 76251 h 1303276"/>
            <a:gd name="connsiteX7" fmla="*/ 2563157 w 2649678"/>
            <a:gd name="connsiteY7" fmla="*/ 144831 h 1303276"/>
            <a:gd name="connsiteX8" fmla="*/ 2646977 w 2649678"/>
            <a:gd name="connsiteY8" fmla="*/ 633908 h 1303276"/>
            <a:gd name="connsiteX9" fmla="*/ 2502197 w 2649678"/>
            <a:gd name="connsiteY9" fmla="*/ 765701 h 1303276"/>
            <a:gd name="connsiteX10" fmla="*/ 2258357 w 2649678"/>
            <a:gd name="connsiteY10" fmla="*/ 693740 h 1303276"/>
            <a:gd name="connsiteX11" fmla="*/ 1984037 w 2649678"/>
            <a:gd name="connsiteY11" fmla="*/ 631654 h 1303276"/>
            <a:gd name="connsiteX12" fmla="*/ 1671617 w 2649678"/>
            <a:gd name="connsiteY12" fmla="*/ 396291 h 1303276"/>
            <a:gd name="connsiteX13" fmla="*/ 1496357 w 2649678"/>
            <a:gd name="connsiteY13" fmla="*/ 396291 h 1303276"/>
            <a:gd name="connsiteX14" fmla="*/ 1130597 w 2649678"/>
            <a:gd name="connsiteY14" fmla="*/ 637190 h 1303276"/>
            <a:gd name="connsiteX15" fmla="*/ 833417 w 2649678"/>
            <a:gd name="connsiteY15" fmla="*/ 342951 h 1303276"/>
            <a:gd name="connsiteX16" fmla="*/ 627677 w 2649678"/>
            <a:gd name="connsiteY16" fmla="*/ 297231 h 1303276"/>
            <a:gd name="connsiteX17" fmla="*/ 345737 w 2649678"/>
            <a:gd name="connsiteY17" fmla="*/ 649147 h 1303276"/>
            <a:gd name="connsiteX18" fmla="*/ 200957 w 2649678"/>
            <a:gd name="connsiteY18" fmla="*/ 980456 h 1303276"/>
            <a:gd name="connsiteX19" fmla="*/ 40937 w 2649678"/>
            <a:gd name="connsiteY19" fmla="*/ 1286652 h 1303276"/>
            <a:gd name="connsiteX20" fmla="*/ 2837 w 2649678"/>
            <a:gd name="connsiteY20" fmla="*/ 449631 h 1303276"/>
            <a:gd name="connsiteX21" fmla="*/ 10457 w 2649678"/>
            <a:gd name="connsiteY21" fmla="*/ 274371 h 1303276"/>
            <a:gd name="connsiteX22" fmla="*/ 40937 w 2649678"/>
            <a:gd name="connsiteY22" fmla="*/ 160071 h 1303276"/>
            <a:gd name="connsiteX0" fmla="*/ 40937 w 2649678"/>
            <a:gd name="connsiteY0" fmla="*/ 160071 h 1303276"/>
            <a:gd name="connsiteX1" fmla="*/ 269537 w 2649678"/>
            <a:gd name="connsiteY1" fmla="*/ 83871 h 1303276"/>
            <a:gd name="connsiteX2" fmla="*/ 650537 w 2649678"/>
            <a:gd name="connsiteY2" fmla="*/ 51 h 1303276"/>
            <a:gd name="connsiteX3" fmla="*/ 1016297 w 2649678"/>
            <a:gd name="connsiteY3" fmla="*/ 95999 h 1303276"/>
            <a:gd name="connsiteX4" fmla="*/ 1443017 w 2649678"/>
            <a:gd name="connsiteY4" fmla="*/ 159212 h 1303276"/>
            <a:gd name="connsiteX5" fmla="*/ 1869737 w 2649678"/>
            <a:gd name="connsiteY5" fmla="*/ 61011 h 1303276"/>
            <a:gd name="connsiteX6" fmla="*/ 2182157 w 2649678"/>
            <a:gd name="connsiteY6" fmla="*/ 76251 h 1303276"/>
            <a:gd name="connsiteX7" fmla="*/ 2563157 w 2649678"/>
            <a:gd name="connsiteY7" fmla="*/ 144831 h 1303276"/>
            <a:gd name="connsiteX8" fmla="*/ 2646977 w 2649678"/>
            <a:gd name="connsiteY8" fmla="*/ 633908 h 1303276"/>
            <a:gd name="connsiteX9" fmla="*/ 2502197 w 2649678"/>
            <a:gd name="connsiteY9" fmla="*/ 765701 h 1303276"/>
            <a:gd name="connsiteX10" fmla="*/ 2258357 w 2649678"/>
            <a:gd name="connsiteY10" fmla="*/ 693740 h 1303276"/>
            <a:gd name="connsiteX11" fmla="*/ 1984037 w 2649678"/>
            <a:gd name="connsiteY11" fmla="*/ 631654 h 1303276"/>
            <a:gd name="connsiteX12" fmla="*/ 1671617 w 2649678"/>
            <a:gd name="connsiteY12" fmla="*/ 396291 h 1303276"/>
            <a:gd name="connsiteX13" fmla="*/ 1496357 w 2649678"/>
            <a:gd name="connsiteY13" fmla="*/ 396291 h 1303276"/>
            <a:gd name="connsiteX14" fmla="*/ 1130597 w 2649678"/>
            <a:gd name="connsiteY14" fmla="*/ 637190 h 1303276"/>
            <a:gd name="connsiteX15" fmla="*/ 886757 w 2649678"/>
            <a:gd name="connsiteY15" fmla="*/ 451557 h 1303276"/>
            <a:gd name="connsiteX16" fmla="*/ 627677 w 2649678"/>
            <a:gd name="connsiteY16" fmla="*/ 297231 h 1303276"/>
            <a:gd name="connsiteX17" fmla="*/ 345737 w 2649678"/>
            <a:gd name="connsiteY17" fmla="*/ 649147 h 1303276"/>
            <a:gd name="connsiteX18" fmla="*/ 200957 w 2649678"/>
            <a:gd name="connsiteY18" fmla="*/ 980456 h 1303276"/>
            <a:gd name="connsiteX19" fmla="*/ 40937 w 2649678"/>
            <a:gd name="connsiteY19" fmla="*/ 1286652 h 1303276"/>
            <a:gd name="connsiteX20" fmla="*/ 2837 w 2649678"/>
            <a:gd name="connsiteY20" fmla="*/ 449631 h 1303276"/>
            <a:gd name="connsiteX21" fmla="*/ 10457 w 2649678"/>
            <a:gd name="connsiteY21" fmla="*/ 274371 h 1303276"/>
            <a:gd name="connsiteX22" fmla="*/ 40937 w 2649678"/>
            <a:gd name="connsiteY22" fmla="*/ 160071 h 1303276"/>
            <a:gd name="connsiteX0" fmla="*/ 40937 w 2649678"/>
            <a:gd name="connsiteY0" fmla="*/ 160071 h 1303276"/>
            <a:gd name="connsiteX1" fmla="*/ 269537 w 2649678"/>
            <a:gd name="connsiteY1" fmla="*/ 83871 h 1303276"/>
            <a:gd name="connsiteX2" fmla="*/ 650537 w 2649678"/>
            <a:gd name="connsiteY2" fmla="*/ 51 h 1303276"/>
            <a:gd name="connsiteX3" fmla="*/ 1016297 w 2649678"/>
            <a:gd name="connsiteY3" fmla="*/ 95999 h 1303276"/>
            <a:gd name="connsiteX4" fmla="*/ 1443017 w 2649678"/>
            <a:gd name="connsiteY4" fmla="*/ 159212 h 1303276"/>
            <a:gd name="connsiteX5" fmla="*/ 1869737 w 2649678"/>
            <a:gd name="connsiteY5" fmla="*/ 61011 h 1303276"/>
            <a:gd name="connsiteX6" fmla="*/ 2182157 w 2649678"/>
            <a:gd name="connsiteY6" fmla="*/ 76251 h 1303276"/>
            <a:gd name="connsiteX7" fmla="*/ 2563157 w 2649678"/>
            <a:gd name="connsiteY7" fmla="*/ 144831 h 1303276"/>
            <a:gd name="connsiteX8" fmla="*/ 2646977 w 2649678"/>
            <a:gd name="connsiteY8" fmla="*/ 633908 h 1303276"/>
            <a:gd name="connsiteX9" fmla="*/ 2502197 w 2649678"/>
            <a:gd name="connsiteY9" fmla="*/ 765701 h 1303276"/>
            <a:gd name="connsiteX10" fmla="*/ 2258357 w 2649678"/>
            <a:gd name="connsiteY10" fmla="*/ 693740 h 1303276"/>
            <a:gd name="connsiteX11" fmla="*/ 1984037 w 2649678"/>
            <a:gd name="connsiteY11" fmla="*/ 631654 h 1303276"/>
            <a:gd name="connsiteX12" fmla="*/ 1671617 w 2649678"/>
            <a:gd name="connsiteY12" fmla="*/ 396291 h 1303276"/>
            <a:gd name="connsiteX13" fmla="*/ 1496357 w 2649678"/>
            <a:gd name="connsiteY13" fmla="*/ 396291 h 1303276"/>
            <a:gd name="connsiteX14" fmla="*/ 1130597 w 2649678"/>
            <a:gd name="connsiteY14" fmla="*/ 637190 h 1303276"/>
            <a:gd name="connsiteX15" fmla="*/ 886757 w 2649678"/>
            <a:gd name="connsiteY15" fmla="*/ 451557 h 1303276"/>
            <a:gd name="connsiteX16" fmla="*/ 642917 w 2649678"/>
            <a:gd name="connsiteY16" fmla="*/ 467899 h 1303276"/>
            <a:gd name="connsiteX17" fmla="*/ 345737 w 2649678"/>
            <a:gd name="connsiteY17" fmla="*/ 649147 h 1303276"/>
            <a:gd name="connsiteX18" fmla="*/ 200957 w 2649678"/>
            <a:gd name="connsiteY18" fmla="*/ 980456 h 1303276"/>
            <a:gd name="connsiteX19" fmla="*/ 40937 w 2649678"/>
            <a:gd name="connsiteY19" fmla="*/ 1286652 h 1303276"/>
            <a:gd name="connsiteX20" fmla="*/ 2837 w 2649678"/>
            <a:gd name="connsiteY20" fmla="*/ 449631 h 1303276"/>
            <a:gd name="connsiteX21" fmla="*/ 10457 w 2649678"/>
            <a:gd name="connsiteY21" fmla="*/ 274371 h 1303276"/>
            <a:gd name="connsiteX22" fmla="*/ 40937 w 2649678"/>
            <a:gd name="connsiteY22" fmla="*/ 160071 h 1303276"/>
            <a:gd name="connsiteX0" fmla="*/ 40937 w 2649678"/>
            <a:gd name="connsiteY0" fmla="*/ 160071 h 1302616"/>
            <a:gd name="connsiteX1" fmla="*/ 269537 w 2649678"/>
            <a:gd name="connsiteY1" fmla="*/ 83871 h 1302616"/>
            <a:gd name="connsiteX2" fmla="*/ 650537 w 2649678"/>
            <a:gd name="connsiteY2" fmla="*/ 51 h 1302616"/>
            <a:gd name="connsiteX3" fmla="*/ 1016297 w 2649678"/>
            <a:gd name="connsiteY3" fmla="*/ 95999 h 1302616"/>
            <a:gd name="connsiteX4" fmla="*/ 1443017 w 2649678"/>
            <a:gd name="connsiteY4" fmla="*/ 159212 h 1302616"/>
            <a:gd name="connsiteX5" fmla="*/ 1869737 w 2649678"/>
            <a:gd name="connsiteY5" fmla="*/ 61011 h 1302616"/>
            <a:gd name="connsiteX6" fmla="*/ 2182157 w 2649678"/>
            <a:gd name="connsiteY6" fmla="*/ 76251 h 1302616"/>
            <a:gd name="connsiteX7" fmla="*/ 2563157 w 2649678"/>
            <a:gd name="connsiteY7" fmla="*/ 144831 h 1302616"/>
            <a:gd name="connsiteX8" fmla="*/ 2646977 w 2649678"/>
            <a:gd name="connsiteY8" fmla="*/ 633908 h 1302616"/>
            <a:gd name="connsiteX9" fmla="*/ 2502197 w 2649678"/>
            <a:gd name="connsiteY9" fmla="*/ 765701 h 1302616"/>
            <a:gd name="connsiteX10" fmla="*/ 2258357 w 2649678"/>
            <a:gd name="connsiteY10" fmla="*/ 693740 h 1302616"/>
            <a:gd name="connsiteX11" fmla="*/ 1984037 w 2649678"/>
            <a:gd name="connsiteY11" fmla="*/ 631654 h 1302616"/>
            <a:gd name="connsiteX12" fmla="*/ 1671617 w 2649678"/>
            <a:gd name="connsiteY12" fmla="*/ 396291 h 1302616"/>
            <a:gd name="connsiteX13" fmla="*/ 1496357 w 2649678"/>
            <a:gd name="connsiteY13" fmla="*/ 396291 h 1302616"/>
            <a:gd name="connsiteX14" fmla="*/ 1130597 w 2649678"/>
            <a:gd name="connsiteY14" fmla="*/ 637190 h 1302616"/>
            <a:gd name="connsiteX15" fmla="*/ 886757 w 2649678"/>
            <a:gd name="connsiteY15" fmla="*/ 451557 h 1302616"/>
            <a:gd name="connsiteX16" fmla="*/ 642917 w 2649678"/>
            <a:gd name="connsiteY16" fmla="*/ 467899 h 1302616"/>
            <a:gd name="connsiteX17" fmla="*/ 421937 w 2649678"/>
            <a:gd name="connsiteY17" fmla="*/ 742239 h 1302616"/>
            <a:gd name="connsiteX18" fmla="*/ 200957 w 2649678"/>
            <a:gd name="connsiteY18" fmla="*/ 980456 h 1302616"/>
            <a:gd name="connsiteX19" fmla="*/ 40937 w 2649678"/>
            <a:gd name="connsiteY19" fmla="*/ 1286652 h 1302616"/>
            <a:gd name="connsiteX20" fmla="*/ 2837 w 2649678"/>
            <a:gd name="connsiteY20" fmla="*/ 449631 h 1302616"/>
            <a:gd name="connsiteX21" fmla="*/ 10457 w 2649678"/>
            <a:gd name="connsiteY21" fmla="*/ 274371 h 1302616"/>
            <a:gd name="connsiteX22" fmla="*/ 40937 w 2649678"/>
            <a:gd name="connsiteY22" fmla="*/ 160071 h 1302616"/>
            <a:gd name="connsiteX0" fmla="*/ 51462 w 2660203"/>
            <a:gd name="connsiteY0" fmla="*/ 160071 h 1156008"/>
            <a:gd name="connsiteX1" fmla="*/ 280062 w 2660203"/>
            <a:gd name="connsiteY1" fmla="*/ 83871 h 1156008"/>
            <a:gd name="connsiteX2" fmla="*/ 661062 w 2660203"/>
            <a:gd name="connsiteY2" fmla="*/ 51 h 1156008"/>
            <a:gd name="connsiteX3" fmla="*/ 1026822 w 2660203"/>
            <a:gd name="connsiteY3" fmla="*/ 95999 h 1156008"/>
            <a:gd name="connsiteX4" fmla="*/ 1453542 w 2660203"/>
            <a:gd name="connsiteY4" fmla="*/ 159212 h 1156008"/>
            <a:gd name="connsiteX5" fmla="*/ 1880262 w 2660203"/>
            <a:gd name="connsiteY5" fmla="*/ 61011 h 1156008"/>
            <a:gd name="connsiteX6" fmla="*/ 2192682 w 2660203"/>
            <a:gd name="connsiteY6" fmla="*/ 76251 h 1156008"/>
            <a:gd name="connsiteX7" fmla="*/ 2573682 w 2660203"/>
            <a:gd name="connsiteY7" fmla="*/ 144831 h 1156008"/>
            <a:gd name="connsiteX8" fmla="*/ 2657502 w 2660203"/>
            <a:gd name="connsiteY8" fmla="*/ 633908 h 1156008"/>
            <a:gd name="connsiteX9" fmla="*/ 2512722 w 2660203"/>
            <a:gd name="connsiteY9" fmla="*/ 765701 h 1156008"/>
            <a:gd name="connsiteX10" fmla="*/ 2268882 w 2660203"/>
            <a:gd name="connsiteY10" fmla="*/ 693740 h 1156008"/>
            <a:gd name="connsiteX11" fmla="*/ 1994562 w 2660203"/>
            <a:gd name="connsiteY11" fmla="*/ 631654 h 1156008"/>
            <a:gd name="connsiteX12" fmla="*/ 1682142 w 2660203"/>
            <a:gd name="connsiteY12" fmla="*/ 396291 h 1156008"/>
            <a:gd name="connsiteX13" fmla="*/ 1506882 w 2660203"/>
            <a:gd name="connsiteY13" fmla="*/ 396291 h 1156008"/>
            <a:gd name="connsiteX14" fmla="*/ 1141122 w 2660203"/>
            <a:gd name="connsiteY14" fmla="*/ 637190 h 1156008"/>
            <a:gd name="connsiteX15" fmla="*/ 897282 w 2660203"/>
            <a:gd name="connsiteY15" fmla="*/ 451557 h 1156008"/>
            <a:gd name="connsiteX16" fmla="*/ 653442 w 2660203"/>
            <a:gd name="connsiteY16" fmla="*/ 467899 h 1156008"/>
            <a:gd name="connsiteX17" fmla="*/ 432462 w 2660203"/>
            <a:gd name="connsiteY17" fmla="*/ 742239 h 1156008"/>
            <a:gd name="connsiteX18" fmla="*/ 211482 w 2660203"/>
            <a:gd name="connsiteY18" fmla="*/ 980456 h 1156008"/>
            <a:gd name="connsiteX19" fmla="*/ 13362 w 2660203"/>
            <a:gd name="connsiteY19" fmla="*/ 1131501 h 1156008"/>
            <a:gd name="connsiteX20" fmla="*/ 13362 w 2660203"/>
            <a:gd name="connsiteY20" fmla="*/ 449631 h 1156008"/>
            <a:gd name="connsiteX21" fmla="*/ 20982 w 2660203"/>
            <a:gd name="connsiteY21" fmla="*/ 274371 h 1156008"/>
            <a:gd name="connsiteX22" fmla="*/ 51462 w 2660203"/>
            <a:gd name="connsiteY22" fmla="*/ 160071 h 1156008"/>
            <a:gd name="connsiteX0" fmla="*/ 51462 w 2660203"/>
            <a:gd name="connsiteY0" fmla="*/ 160071 h 1156008"/>
            <a:gd name="connsiteX1" fmla="*/ 280062 w 2660203"/>
            <a:gd name="connsiteY1" fmla="*/ 83871 h 1156008"/>
            <a:gd name="connsiteX2" fmla="*/ 661062 w 2660203"/>
            <a:gd name="connsiteY2" fmla="*/ 51 h 1156008"/>
            <a:gd name="connsiteX3" fmla="*/ 1026822 w 2660203"/>
            <a:gd name="connsiteY3" fmla="*/ 95999 h 1156008"/>
            <a:gd name="connsiteX4" fmla="*/ 1453542 w 2660203"/>
            <a:gd name="connsiteY4" fmla="*/ 159212 h 1156008"/>
            <a:gd name="connsiteX5" fmla="*/ 1880262 w 2660203"/>
            <a:gd name="connsiteY5" fmla="*/ 61011 h 1156008"/>
            <a:gd name="connsiteX6" fmla="*/ 2192682 w 2660203"/>
            <a:gd name="connsiteY6" fmla="*/ 76251 h 1156008"/>
            <a:gd name="connsiteX7" fmla="*/ 2573682 w 2660203"/>
            <a:gd name="connsiteY7" fmla="*/ 144831 h 1156008"/>
            <a:gd name="connsiteX8" fmla="*/ 2657502 w 2660203"/>
            <a:gd name="connsiteY8" fmla="*/ 633908 h 1156008"/>
            <a:gd name="connsiteX9" fmla="*/ 2512722 w 2660203"/>
            <a:gd name="connsiteY9" fmla="*/ 765701 h 1156008"/>
            <a:gd name="connsiteX10" fmla="*/ 2268882 w 2660203"/>
            <a:gd name="connsiteY10" fmla="*/ 693740 h 1156008"/>
            <a:gd name="connsiteX11" fmla="*/ 1994562 w 2660203"/>
            <a:gd name="connsiteY11" fmla="*/ 631654 h 1156008"/>
            <a:gd name="connsiteX12" fmla="*/ 1666902 w 2660203"/>
            <a:gd name="connsiteY12" fmla="*/ 644534 h 1156008"/>
            <a:gd name="connsiteX13" fmla="*/ 1506882 w 2660203"/>
            <a:gd name="connsiteY13" fmla="*/ 396291 h 1156008"/>
            <a:gd name="connsiteX14" fmla="*/ 1141122 w 2660203"/>
            <a:gd name="connsiteY14" fmla="*/ 637190 h 1156008"/>
            <a:gd name="connsiteX15" fmla="*/ 897282 w 2660203"/>
            <a:gd name="connsiteY15" fmla="*/ 451557 h 1156008"/>
            <a:gd name="connsiteX16" fmla="*/ 653442 w 2660203"/>
            <a:gd name="connsiteY16" fmla="*/ 467899 h 1156008"/>
            <a:gd name="connsiteX17" fmla="*/ 432462 w 2660203"/>
            <a:gd name="connsiteY17" fmla="*/ 742239 h 1156008"/>
            <a:gd name="connsiteX18" fmla="*/ 211482 w 2660203"/>
            <a:gd name="connsiteY18" fmla="*/ 980456 h 1156008"/>
            <a:gd name="connsiteX19" fmla="*/ 13362 w 2660203"/>
            <a:gd name="connsiteY19" fmla="*/ 1131501 h 1156008"/>
            <a:gd name="connsiteX20" fmla="*/ 13362 w 2660203"/>
            <a:gd name="connsiteY20" fmla="*/ 449631 h 1156008"/>
            <a:gd name="connsiteX21" fmla="*/ 20982 w 2660203"/>
            <a:gd name="connsiteY21" fmla="*/ 274371 h 1156008"/>
            <a:gd name="connsiteX22" fmla="*/ 51462 w 2660203"/>
            <a:gd name="connsiteY22" fmla="*/ 160071 h 1156008"/>
            <a:gd name="connsiteX0" fmla="*/ 51462 w 2660203"/>
            <a:gd name="connsiteY0" fmla="*/ 160071 h 1156008"/>
            <a:gd name="connsiteX1" fmla="*/ 280062 w 2660203"/>
            <a:gd name="connsiteY1" fmla="*/ 83871 h 1156008"/>
            <a:gd name="connsiteX2" fmla="*/ 661062 w 2660203"/>
            <a:gd name="connsiteY2" fmla="*/ 51 h 1156008"/>
            <a:gd name="connsiteX3" fmla="*/ 1026822 w 2660203"/>
            <a:gd name="connsiteY3" fmla="*/ 95999 h 1156008"/>
            <a:gd name="connsiteX4" fmla="*/ 1453542 w 2660203"/>
            <a:gd name="connsiteY4" fmla="*/ 159212 h 1156008"/>
            <a:gd name="connsiteX5" fmla="*/ 1880262 w 2660203"/>
            <a:gd name="connsiteY5" fmla="*/ 61011 h 1156008"/>
            <a:gd name="connsiteX6" fmla="*/ 2192682 w 2660203"/>
            <a:gd name="connsiteY6" fmla="*/ 76251 h 1156008"/>
            <a:gd name="connsiteX7" fmla="*/ 2573682 w 2660203"/>
            <a:gd name="connsiteY7" fmla="*/ 144831 h 1156008"/>
            <a:gd name="connsiteX8" fmla="*/ 2657502 w 2660203"/>
            <a:gd name="connsiteY8" fmla="*/ 633908 h 1156008"/>
            <a:gd name="connsiteX9" fmla="*/ 2512722 w 2660203"/>
            <a:gd name="connsiteY9" fmla="*/ 765701 h 1156008"/>
            <a:gd name="connsiteX10" fmla="*/ 2268882 w 2660203"/>
            <a:gd name="connsiteY10" fmla="*/ 693740 h 1156008"/>
            <a:gd name="connsiteX11" fmla="*/ 1994562 w 2660203"/>
            <a:gd name="connsiteY11" fmla="*/ 631654 h 1156008"/>
            <a:gd name="connsiteX12" fmla="*/ 1666902 w 2660203"/>
            <a:gd name="connsiteY12" fmla="*/ 644534 h 1156008"/>
            <a:gd name="connsiteX13" fmla="*/ 1506882 w 2660203"/>
            <a:gd name="connsiteY13" fmla="*/ 613504 h 1156008"/>
            <a:gd name="connsiteX14" fmla="*/ 1141122 w 2660203"/>
            <a:gd name="connsiteY14" fmla="*/ 637190 h 1156008"/>
            <a:gd name="connsiteX15" fmla="*/ 897282 w 2660203"/>
            <a:gd name="connsiteY15" fmla="*/ 451557 h 1156008"/>
            <a:gd name="connsiteX16" fmla="*/ 653442 w 2660203"/>
            <a:gd name="connsiteY16" fmla="*/ 467899 h 1156008"/>
            <a:gd name="connsiteX17" fmla="*/ 432462 w 2660203"/>
            <a:gd name="connsiteY17" fmla="*/ 742239 h 1156008"/>
            <a:gd name="connsiteX18" fmla="*/ 211482 w 2660203"/>
            <a:gd name="connsiteY18" fmla="*/ 980456 h 1156008"/>
            <a:gd name="connsiteX19" fmla="*/ 13362 w 2660203"/>
            <a:gd name="connsiteY19" fmla="*/ 1131501 h 1156008"/>
            <a:gd name="connsiteX20" fmla="*/ 13362 w 2660203"/>
            <a:gd name="connsiteY20" fmla="*/ 449631 h 1156008"/>
            <a:gd name="connsiteX21" fmla="*/ 20982 w 2660203"/>
            <a:gd name="connsiteY21" fmla="*/ 274371 h 1156008"/>
            <a:gd name="connsiteX22" fmla="*/ 51462 w 2660203"/>
            <a:gd name="connsiteY22" fmla="*/ 160071 h 1156008"/>
            <a:gd name="connsiteX0" fmla="*/ 51462 w 2660203"/>
            <a:gd name="connsiteY0" fmla="*/ 160071 h 1156008"/>
            <a:gd name="connsiteX1" fmla="*/ 280062 w 2660203"/>
            <a:gd name="connsiteY1" fmla="*/ 83871 h 1156008"/>
            <a:gd name="connsiteX2" fmla="*/ 661062 w 2660203"/>
            <a:gd name="connsiteY2" fmla="*/ 51 h 1156008"/>
            <a:gd name="connsiteX3" fmla="*/ 1026822 w 2660203"/>
            <a:gd name="connsiteY3" fmla="*/ 95999 h 1156008"/>
            <a:gd name="connsiteX4" fmla="*/ 1453542 w 2660203"/>
            <a:gd name="connsiteY4" fmla="*/ 159212 h 1156008"/>
            <a:gd name="connsiteX5" fmla="*/ 1880262 w 2660203"/>
            <a:gd name="connsiteY5" fmla="*/ 61011 h 1156008"/>
            <a:gd name="connsiteX6" fmla="*/ 2192682 w 2660203"/>
            <a:gd name="connsiteY6" fmla="*/ 76251 h 1156008"/>
            <a:gd name="connsiteX7" fmla="*/ 2573682 w 2660203"/>
            <a:gd name="connsiteY7" fmla="*/ 144831 h 1156008"/>
            <a:gd name="connsiteX8" fmla="*/ 2657502 w 2660203"/>
            <a:gd name="connsiteY8" fmla="*/ 633908 h 1156008"/>
            <a:gd name="connsiteX9" fmla="*/ 2512722 w 2660203"/>
            <a:gd name="connsiteY9" fmla="*/ 765701 h 1156008"/>
            <a:gd name="connsiteX10" fmla="*/ 2268882 w 2660203"/>
            <a:gd name="connsiteY10" fmla="*/ 693740 h 1156008"/>
            <a:gd name="connsiteX11" fmla="*/ 2032662 w 2660203"/>
            <a:gd name="connsiteY11" fmla="*/ 802321 h 1156008"/>
            <a:gd name="connsiteX12" fmla="*/ 1666902 w 2660203"/>
            <a:gd name="connsiteY12" fmla="*/ 644534 h 1156008"/>
            <a:gd name="connsiteX13" fmla="*/ 1506882 w 2660203"/>
            <a:gd name="connsiteY13" fmla="*/ 613504 h 1156008"/>
            <a:gd name="connsiteX14" fmla="*/ 1141122 w 2660203"/>
            <a:gd name="connsiteY14" fmla="*/ 637190 h 1156008"/>
            <a:gd name="connsiteX15" fmla="*/ 897282 w 2660203"/>
            <a:gd name="connsiteY15" fmla="*/ 451557 h 1156008"/>
            <a:gd name="connsiteX16" fmla="*/ 653442 w 2660203"/>
            <a:gd name="connsiteY16" fmla="*/ 467899 h 1156008"/>
            <a:gd name="connsiteX17" fmla="*/ 432462 w 2660203"/>
            <a:gd name="connsiteY17" fmla="*/ 742239 h 1156008"/>
            <a:gd name="connsiteX18" fmla="*/ 211482 w 2660203"/>
            <a:gd name="connsiteY18" fmla="*/ 980456 h 1156008"/>
            <a:gd name="connsiteX19" fmla="*/ 13362 w 2660203"/>
            <a:gd name="connsiteY19" fmla="*/ 1131501 h 1156008"/>
            <a:gd name="connsiteX20" fmla="*/ 13362 w 2660203"/>
            <a:gd name="connsiteY20" fmla="*/ 449631 h 1156008"/>
            <a:gd name="connsiteX21" fmla="*/ 20982 w 2660203"/>
            <a:gd name="connsiteY21" fmla="*/ 274371 h 1156008"/>
            <a:gd name="connsiteX22" fmla="*/ 51462 w 2660203"/>
            <a:gd name="connsiteY22" fmla="*/ 160071 h 1156008"/>
            <a:gd name="connsiteX0" fmla="*/ 51462 w 2660203"/>
            <a:gd name="connsiteY0" fmla="*/ 160071 h 1156008"/>
            <a:gd name="connsiteX1" fmla="*/ 280062 w 2660203"/>
            <a:gd name="connsiteY1" fmla="*/ 83871 h 1156008"/>
            <a:gd name="connsiteX2" fmla="*/ 661062 w 2660203"/>
            <a:gd name="connsiteY2" fmla="*/ 51 h 1156008"/>
            <a:gd name="connsiteX3" fmla="*/ 1026822 w 2660203"/>
            <a:gd name="connsiteY3" fmla="*/ 95999 h 1156008"/>
            <a:gd name="connsiteX4" fmla="*/ 1453542 w 2660203"/>
            <a:gd name="connsiteY4" fmla="*/ 159212 h 1156008"/>
            <a:gd name="connsiteX5" fmla="*/ 1880262 w 2660203"/>
            <a:gd name="connsiteY5" fmla="*/ 61011 h 1156008"/>
            <a:gd name="connsiteX6" fmla="*/ 2192682 w 2660203"/>
            <a:gd name="connsiteY6" fmla="*/ 76251 h 1156008"/>
            <a:gd name="connsiteX7" fmla="*/ 2573682 w 2660203"/>
            <a:gd name="connsiteY7" fmla="*/ 144831 h 1156008"/>
            <a:gd name="connsiteX8" fmla="*/ 2657502 w 2660203"/>
            <a:gd name="connsiteY8" fmla="*/ 633908 h 1156008"/>
            <a:gd name="connsiteX9" fmla="*/ 2512722 w 2660203"/>
            <a:gd name="connsiteY9" fmla="*/ 765701 h 1156008"/>
            <a:gd name="connsiteX10" fmla="*/ 2314602 w 2660203"/>
            <a:gd name="connsiteY10" fmla="*/ 848893 h 1156008"/>
            <a:gd name="connsiteX11" fmla="*/ 2032662 w 2660203"/>
            <a:gd name="connsiteY11" fmla="*/ 802321 h 1156008"/>
            <a:gd name="connsiteX12" fmla="*/ 1666902 w 2660203"/>
            <a:gd name="connsiteY12" fmla="*/ 644534 h 1156008"/>
            <a:gd name="connsiteX13" fmla="*/ 1506882 w 2660203"/>
            <a:gd name="connsiteY13" fmla="*/ 613504 h 1156008"/>
            <a:gd name="connsiteX14" fmla="*/ 1141122 w 2660203"/>
            <a:gd name="connsiteY14" fmla="*/ 637190 h 1156008"/>
            <a:gd name="connsiteX15" fmla="*/ 897282 w 2660203"/>
            <a:gd name="connsiteY15" fmla="*/ 451557 h 1156008"/>
            <a:gd name="connsiteX16" fmla="*/ 653442 w 2660203"/>
            <a:gd name="connsiteY16" fmla="*/ 467899 h 1156008"/>
            <a:gd name="connsiteX17" fmla="*/ 432462 w 2660203"/>
            <a:gd name="connsiteY17" fmla="*/ 742239 h 1156008"/>
            <a:gd name="connsiteX18" fmla="*/ 211482 w 2660203"/>
            <a:gd name="connsiteY18" fmla="*/ 980456 h 1156008"/>
            <a:gd name="connsiteX19" fmla="*/ 13362 w 2660203"/>
            <a:gd name="connsiteY19" fmla="*/ 1131501 h 1156008"/>
            <a:gd name="connsiteX20" fmla="*/ 13362 w 2660203"/>
            <a:gd name="connsiteY20" fmla="*/ 449631 h 1156008"/>
            <a:gd name="connsiteX21" fmla="*/ 20982 w 2660203"/>
            <a:gd name="connsiteY21" fmla="*/ 274371 h 1156008"/>
            <a:gd name="connsiteX22" fmla="*/ 51462 w 2660203"/>
            <a:gd name="connsiteY22" fmla="*/ 160071 h 1156008"/>
            <a:gd name="connsiteX0" fmla="*/ 51462 w 2659333"/>
            <a:gd name="connsiteY0" fmla="*/ 160071 h 1156008"/>
            <a:gd name="connsiteX1" fmla="*/ 280062 w 2659333"/>
            <a:gd name="connsiteY1" fmla="*/ 83871 h 1156008"/>
            <a:gd name="connsiteX2" fmla="*/ 661062 w 2659333"/>
            <a:gd name="connsiteY2" fmla="*/ 51 h 1156008"/>
            <a:gd name="connsiteX3" fmla="*/ 1026822 w 2659333"/>
            <a:gd name="connsiteY3" fmla="*/ 95999 h 1156008"/>
            <a:gd name="connsiteX4" fmla="*/ 1453542 w 2659333"/>
            <a:gd name="connsiteY4" fmla="*/ 159212 h 1156008"/>
            <a:gd name="connsiteX5" fmla="*/ 1880262 w 2659333"/>
            <a:gd name="connsiteY5" fmla="*/ 61011 h 1156008"/>
            <a:gd name="connsiteX6" fmla="*/ 2192682 w 2659333"/>
            <a:gd name="connsiteY6" fmla="*/ 76251 h 1156008"/>
            <a:gd name="connsiteX7" fmla="*/ 2573682 w 2659333"/>
            <a:gd name="connsiteY7" fmla="*/ 144831 h 1156008"/>
            <a:gd name="connsiteX8" fmla="*/ 2657502 w 2659333"/>
            <a:gd name="connsiteY8" fmla="*/ 633908 h 1156008"/>
            <a:gd name="connsiteX9" fmla="*/ 2527963 w 2659333"/>
            <a:gd name="connsiteY9" fmla="*/ 812247 h 1156008"/>
            <a:gd name="connsiteX10" fmla="*/ 2314602 w 2659333"/>
            <a:gd name="connsiteY10" fmla="*/ 848893 h 1156008"/>
            <a:gd name="connsiteX11" fmla="*/ 2032662 w 2659333"/>
            <a:gd name="connsiteY11" fmla="*/ 802321 h 1156008"/>
            <a:gd name="connsiteX12" fmla="*/ 1666902 w 2659333"/>
            <a:gd name="connsiteY12" fmla="*/ 644534 h 1156008"/>
            <a:gd name="connsiteX13" fmla="*/ 1506882 w 2659333"/>
            <a:gd name="connsiteY13" fmla="*/ 613504 h 1156008"/>
            <a:gd name="connsiteX14" fmla="*/ 1141122 w 2659333"/>
            <a:gd name="connsiteY14" fmla="*/ 637190 h 1156008"/>
            <a:gd name="connsiteX15" fmla="*/ 897282 w 2659333"/>
            <a:gd name="connsiteY15" fmla="*/ 451557 h 1156008"/>
            <a:gd name="connsiteX16" fmla="*/ 653442 w 2659333"/>
            <a:gd name="connsiteY16" fmla="*/ 467899 h 1156008"/>
            <a:gd name="connsiteX17" fmla="*/ 432462 w 2659333"/>
            <a:gd name="connsiteY17" fmla="*/ 742239 h 1156008"/>
            <a:gd name="connsiteX18" fmla="*/ 211482 w 2659333"/>
            <a:gd name="connsiteY18" fmla="*/ 980456 h 1156008"/>
            <a:gd name="connsiteX19" fmla="*/ 13362 w 2659333"/>
            <a:gd name="connsiteY19" fmla="*/ 1131501 h 1156008"/>
            <a:gd name="connsiteX20" fmla="*/ 13362 w 2659333"/>
            <a:gd name="connsiteY20" fmla="*/ 449631 h 1156008"/>
            <a:gd name="connsiteX21" fmla="*/ 20982 w 2659333"/>
            <a:gd name="connsiteY21" fmla="*/ 274371 h 1156008"/>
            <a:gd name="connsiteX22" fmla="*/ 51462 w 2659333"/>
            <a:gd name="connsiteY22" fmla="*/ 160071 h 1156008"/>
            <a:gd name="connsiteX0" fmla="*/ 51462 w 2659333"/>
            <a:gd name="connsiteY0" fmla="*/ 160071 h 1156008"/>
            <a:gd name="connsiteX1" fmla="*/ 280062 w 2659333"/>
            <a:gd name="connsiteY1" fmla="*/ 83871 h 1156008"/>
            <a:gd name="connsiteX2" fmla="*/ 661062 w 2659333"/>
            <a:gd name="connsiteY2" fmla="*/ 51 h 1156008"/>
            <a:gd name="connsiteX3" fmla="*/ 1026822 w 2659333"/>
            <a:gd name="connsiteY3" fmla="*/ 95999 h 1156008"/>
            <a:gd name="connsiteX4" fmla="*/ 1453542 w 2659333"/>
            <a:gd name="connsiteY4" fmla="*/ 159212 h 1156008"/>
            <a:gd name="connsiteX5" fmla="*/ 1880262 w 2659333"/>
            <a:gd name="connsiteY5" fmla="*/ 61011 h 1156008"/>
            <a:gd name="connsiteX6" fmla="*/ 2192682 w 2659333"/>
            <a:gd name="connsiteY6" fmla="*/ 76251 h 1156008"/>
            <a:gd name="connsiteX7" fmla="*/ 2573682 w 2659333"/>
            <a:gd name="connsiteY7" fmla="*/ 144831 h 1156008"/>
            <a:gd name="connsiteX8" fmla="*/ 2657502 w 2659333"/>
            <a:gd name="connsiteY8" fmla="*/ 695968 h 1156008"/>
            <a:gd name="connsiteX9" fmla="*/ 2527963 w 2659333"/>
            <a:gd name="connsiteY9" fmla="*/ 812247 h 1156008"/>
            <a:gd name="connsiteX10" fmla="*/ 2314602 w 2659333"/>
            <a:gd name="connsiteY10" fmla="*/ 848893 h 1156008"/>
            <a:gd name="connsiteX11" fmla="*/ 2032662 w 2659333"/>
            <a:gd name="connsiteY11" fmla="*/ 802321 h 1156008"/>
            <a:gd name="connsiteX12" fmla="*/ 1666902 w 2659333"/>
            <a:gd name="connsiteY12" fmla="*/ 644534 h 1156008"/>
            <a:gd name="connsiteX13" fmla="*/ 1506882 w 2659333"/>
            <a:gd name="connsiteY13" fmla="*/ 613504 h 1156008"/>
            <a:gd name="connsiteX14" fmla="*/ 1141122 w 2659333"/>
            <a:gd name="connsiteY14" fmla="*/ 637190 h 1156008"/>
            <a:gd name="connsiteX15" fmla="*/ 897282 w 2659333"/>
            <a:gd name="connsiteY15" fmla="*/ 451557 h 1156008"/>
            <a:gd name="connsiteX16" fmla="*/ 653442 w 2659333"/>
            <a:gd name="connsiteY16" fmla="*/ 467899 h 1156008"/>
            <a:gd name="connsiteX17" fmla="*/ 432462 w 2659333"/>
            <a:gd name="connsiteY17" fmla="*/ 742239 h 1156008"/>
            <a:gd name="connsiteX18" fmla="*/ 211482 w 2659333"/>
            <a:gd name="connsiteY18" fmla="*/ 980456 h 1156008"/>
            <a:gd name="connsiteX19" fmla="*/ 13362 w 2659333"/>
            <a:gd name="connsiteY19" fmla="*/ 1131501 h 1156008"/>
            <a:gd name="connsiteX20" fmla="*/ 13362 w 2659333"/>
            <a:gd name="connsiteY20" fmla="*/ 449631 h 1156008"/>
            <a:gd name="connsiteX21" fmla="*/ 20982 w 2659333"/>
            <a:gd name="connsiteY21" fmla="*/ 274371 h 1156008"/>
            <a:gd name="connsiteX22" fmla="*/ 51462 w 2659333"/>
            <a:gd name="connsiteY22" fmla="*/ 160071 h 1156008"/>
            <a:gd name="connsiteX0" fmla="*/ 51462 w 2659333"/>
            <a:gd name="connsiteY0" fmla="*/ 160071 h 1156008"/>
            <a:gd name="connsiteX1" fmla="*/ 280062 w 2659333"/>
            <a:gd name="connsiteY1" fmla="*/ 83871 h 1156008"/>
            <a:gd name="connsiteX2" fmla="*/ 661062 w 2659333"/>
            <a:gd name="connsiteY2" fmla="*/ 51 h 1156008"/>
            <a:gd name="connsiteX3" fmla="*/ 1026822 w 2659333"/>
            <a:gd name="connsiteY3" fmla="*/ 95999 h 1156008"/>
            <a:gd name="connsiteX4" fmla="*/ 1476402 w 2659333"/>
            <a:gd name="connsiteY4" fmla="*/ 81636 h 1156008"/>
            <a:gd name="connsiteX5" fmla="*/ 1880262 w 2659333"/>
            <a:gd name="connsiteY5" fmla="*/ 61011 h 1156008"/>
            <a:gd name="connsiteX6" fmla="*/ 2192682 w 2659333"/>
            <a:gd name="connsiteY6" fmla="*/ 76251 h 1156008"/>
            <a:gd name="connsiteX7" fmla="*/ 2573682 w 2659333"/>
            <a:gd name="connsiteY7" fmla="*/ 144831 h 1156008"/>
            <a:gd name="connsiteX8" fmla="*/ 2657502 w 2659333"/>
            <a:gd name="connsiteY8" fmla="*/ 695968 h 1156008"/>
            <a:gd name="connsiteX9" fmla="*/ 2527963 w 2659333"/>
            <a:gd name="connsiteY9" fmla="*/ 812247 h 1156008"/>
            <a:gd name="connsiteX10" fmla="*/ 2314602 w 2659333"/>
            <a:gd name="connsiteY10" fmla="*/ 848893 h 1156008"/>
            <a:gd name="connsiteX11" fmla="*/ 2032662 w 2659333"/>
            <a:gd name="connsiteY11" fmla="*/ 802321 h 1156008"/>
            <a:gd name="connsiteX12" fmla="*/ 1666902 w 2659333"/>
            <a:gd name="connsiteY12" fmla="*/ 644534 h 1156008"/>
            <a:gd name="connsiteX13" fmla="*/ 1506882 w 2659333"/>
            <a:gd name="connsiteY13" fmla="*/ 613504 h 1156008"/>
            <a:gd name="connsiteX14" fmla="*/ 1141122 w 2659333"/>
            <a:gd name="connsiteY14" fmla="*/ 637190 h 1156008"/>
            <a:gd name="connsiteX15" fmla="*/ 897282 w 2659333"/>
            <a:gd name="connsiteY15" fmla="*/ 451557 h 1156008"/>
            <a:gd name="connsiteX16" fmla="*/ 653442 w 2659333"/>
            <a:gd name="connsiteY16" fmla="*/ 467899 h 1156008"/>
            <a:gd name="connsiteX17" fmla="*/ 432462 w 2659333"/>
            <a:gd name="connsiteY17" fmla="*/ 742239 h 1156008"/>
            <a:gd name="connsiteX18" fmla="*/ 211482 w 2659333"/>
            <a:gd name="connsiteY18" fmla="*/ 980456 h 1156008"/>
            <a:gd name="connsiteX19" fmla="*/ 13362 w 2659333"/>
            <a:gd name="connsiteY19" fmla="*/ 1131501 h 1156008"/>
            <a:gd name="connsiteX20" fmla="*/ 13362 w 2659333"/>
            <a:gd name="connsiteY20" fmla="*/ 449631 h 1156008"/>
            <a:gd name="connsiteX21" fmla="*/ 20982 w 2659333"/>
            <a:gd name="connsiteY21" fmla="*/ 274371 h 1156008"/>
            <a:gd name="connsiteX22" fmla="*/ 51462 w 2659333"/>
            <a:gd name="connsiteY22" fmla="*/ 160071 h 1156008"/>
            <a:gd name="connsiteX0" fmla="*/ 51462 w 2659333"/>
            <a:gd name="connsiteY0" fmla="*/ 235746 h 1231683"/>
            <a:gd name="connsiteX1" fmla="*/ 280062 w 2659333"/>
            <a:gd name="connsiteY1" fmla="*/ 6032 h 1231683"/>
            <a:gd name="connsiteX2" fmla="*/ 661062 w 2659333"/>
            <a:gd name="connsiteY2" fmla="*/ 75726 h 1231683"/>
            <a:gd name="connsiteX3" fmla="*/ 1026822 w 2659333"/>
            <a:gd name="connsiteY3" fmla="*/ 171674 h 1231683"/>
            <a:gd name="connsiteX4" fmla="*/ 1476402 w 2659333"/>
            <a:gd name="connsiteY4" fmla="*/ 157311 h 1231683"/>
            <a:gd name="connsiteX5" fmla="*/ 1880262 w 2659333"/>
            <a:gd name="connsiteY5" fmla="*/ 136686 h 1231683"/>
            <a:gd name="connsiteX6" fmla="*/ 2192682 w 2659333"/>
            <a:gd name="connsiteY6" fmla="*/ 151926 h 1231683"/>
            <a:gd name="connsiteX7" fmla="*/ 2573682 w 2659333"/>
            <a:gd name="connsiteY7" fmla="*/ 220506 h 1231683"/>
            <a:gd name="connsiteX8" fmla="*/ 2657502 w 2659333"/>
            <a:gd name="connsiteY8" fmla="*/ 771643 h 1231683"/>
            <a:gd name="connsiteX9" fmla="*/ 2527963 w 2659333"/>
            <a:gd name="connsiteY9" fmla="*/ 887922 h 1231683"/>
            <a:gd name="connsiteX10" fmla="*/ 2314602 w 2659333"/>
            <a:gd name="connsiteY10" fmla="*/ 924568 h 1231683"/>
            <a:gd name="connsiteX11" fmla="*/ 2032662 w 2659333"/>
            <a:gd name="connsiteY11" fmla="*/ 877996 h 1231683"/>
            <a:gd name="connsiteX12" fmla="*/ 1666902 w 2659333"/>
            <a:gd name="connsiteY12" fmla="*/ 720209 h 1231683"/>
            <a:gd name="connsiteX13" fmla="*/ 1506882 w 2659333"/>
            <a:gd name="connsiteY13" fmla="*/ 689179 h 1231683"/>
            <a:gd name="connsiteX14" fmla="*/ 1141122 w 2659333"/>
            <a:gd name="connsiteY14" fmla="*/ 712865 h 1231683"/>
            <a:gd name="connsiteX15" fmla="*/ 897282 w 2659333"/>
            <a:gd name="connsiteY15" fmla="*/ 527232 h 1231683"/>
            <a:gd name="connsiteX16" fmla="*/ 653442 w 2659333"/>
            <a:gd name="connsiteY16" fmla="*/ 543574 h 1231683"/>
            <a:gd name="connsiteX17" fmla="*/ 432462 w 2659333"/>
            <a:gd name="connsiteY17" fmla="*/ 817914 h 1231683"/>
            <a:gd name="connsiteX18" fmla="*/ 211482 w 2659333"/>
            <a:gd name="connsiteY18" fmla="*/ 1056131 h 1231683"/>
            <a:gd name="connsiteX19" fmla="*/ 13362 w 2659333"/>
            <a:gd name="connsiteY19" fmla="*/ 1207176 h 1231683"/>
            <a:gd name="connsiteX20" fmla="*/ 13362 w 2659333"/>
            <a:gd name="connsiteY20" fmla="*/ 525306 h 1231683"/>
            <a:gd name="connsiteX21" fmla="*/ 20982 w 2659333"/>
            <a:gd name="connsiteY21" fmla="*/ 350046 h 1231683"/>
            <a:gd name="connsiteX22" fmla="*/ 51462 w 2659333"/>
            <a:gd name="connsiteY22" fmla="*/ 235746 h 1231683"/>
            <a:gd name="connsiteX0" fmla="*/ 23716 w 2662067"/>
            <a:gd name="connsiteY0" fmla="*/ 356971 h 1238608"/>
            <a:gd name="connsiteX1" fmla="*/ 282796 w 2662067"/>
            <a:gd name="connsiteY1" fmla="*/ 12957 h 1238608"/>
            <a:gd name="connsiteX2" fmla="*/ 663796 w 2662067"/>
            <a:gd name="connsiteY2" fmla="*/ 82651 h 1238608"/>
            <a:gd name="connsiteX3" fmla="*/ 1029556 w 2662067"/>
            <a:gd name="connsiteY3" fmla="*/ 178599 h 1238608"/>
            <a:gd name="connsiteX4" fmla="*/ 1479136 w 2662067"/>
            <a:gd name="connsiteY4" fmla="*/ 164236 h 1238608"/>
            <a:gd name="connsiteX5" fmla="*/ 1882996 w 2662067"/>
            <a:gd name="connsiteY5" fmla="*/ 143611 h 1238608"/>
            <a:gd name="connsiteX6" fmla="*/ 2195416 w 2662067"/>
            <a:gd name="connsiteY6" fmla="*/ 158851 h 1238608"/>
            <a:gd name="connsiteX7" fmla="*/ 2576416 w 2662067"/>
            <a:gd name="connsiteY7" fmla="*/ 227431 h 1238608"/>
            <a:gd name="connsiteX8" fmla="*/ 2660236 w 2662067"/>
            <a:gd name="connsiteY8" fmla="*/ 778568 h 1238608"/>
            <a:gd name="connsiteX9" fmla="*/ 2530697 w 2662067"/>
            <a:gd name="connsiteY9" fmla="*/ 894847 h 1238608"/>
            <a:gd name="connsiteX10" fmla="*/ 2317336 w 2662067"/>
            <a:gd name="connsiteY10" fmla="*/ 931493 h 1238608"/>
            <a:gd name="connsiteX11" fmla="*/ 2035396 w 2662067"/>
            <a:gd name="connsiteY11" fmla="*/ 884921 h 1238608"/>
            <a:gd name="connsiteX12" fmla="*/ 1669636 w 2662067"/>
            <a:gd name="connsiteY12" fmla="*/ 727134 h 1238608"/>
            <a:gd name="connsiteX13" fmla="*/ 1509616 w 2662067"/>
            <a:gd name="connsiteY13" fmla="*/ 696104 h 1238608"/>
            <a:gd name="connsiteX14" fmla="*/ 1143856 w 2662067"/>
            <a:gd name="connsiteY14" fmla="*/ 719790 h 1238608"/>
            <a:gd name="connsiteX15" fmla="*/ 900016 w 2662067"/>
            <a:gd name="connsiteY15" fmla="*/ 534157 h 1238608"/>
            <a:gd name="connsiteX16" fmla="*/ 656176 w 2662067"/>
            <a:gd name="connsiteY16" fmla="*/ 550499 h 1238608"/>
            <a:gd name="connsiteX17" fmla="*/ 435196 w 2662067"/>
            <a:gd name="connsiteY17" fmla="*/ 824839 h 1238608"/>
            <a:gd name="connsiteX18" fmla="*/ 214216 w 2662067"/>
            <a:gd name="connsiteY18" fmla="*/ 1063056 h 1238608"/>
            <a:gd name="connsiteX19" fmla="*/ 16096 w 2662067"/>
            <a:gd name="connsiteY19" fmla="*/ 1214101 h 1238608"/>
            <a:gd name="connsiteX20" fmla="*/ 16096 w 2662067"/>
            <a:gd name="connsiteY20" fmla="*/ 532231 h 1238608"/>
            <a:gd name="connsiteX21" fmla="*/ 23716 w 2662067"/>
            <a:gd name="connsiteY21" fmla="*/ 356971 h 1238608"/>
            <a:gd name="connsiteX0" fmla="*/ 51463 w 2659334"/>
            <a:gd name="connsiteY0" fmla="*/ 53040 h 1241708"/>
            <a:gd name="connsiteX1" fmla="*/ 280063 w 2659334"/>
            <a:gd name="connsiteY1" fmla="*/ 16057 h 1241708"/>
            <a:gd name="connsiteX2" fmla="*/ 661063 w 2659334"/>
            <a:gd name="connsiteY2" fmla="*/ 85751 h 1241708"/>
            <a:gd name="connsiteX3" fmla="*/ 1026823 w 2659334"/>
            <a:gd name="connsiteY3" fmla="*/ 181699 h 1241708"/>
            <a:gd name="connsiteX4" fmla="*/ 1476403 w 2659334"/>
            <a:gd name="connsiteY4" fmla="*/ 167336 h 1241708"/>
            <a:gd name="connsiteX5" fmla="*/ 1880263 w 2659334"/>
            <a:gd name="connsiteY5" fmla="*/ 146711 h 1241708"/>
            <a:gd name="connsiteX6" fmla="*/ 2192683 w 2659334"/>
            <a:gd name="connsiteY6" fmla="*/ 161951 h 1241708"/>
            <a:gd name="connsiteX7" fmla="*/ 2573683 w 2659334"/>
            <a:gd name="connsiteY7" fmla="*/ 230531 h 1241708"/>
            <a:gd name="connsiteX8" fmla="*/ 2657503 w 2659334"/>
            <a:gd name="connsiteY8" fmla="*/ 781668 h 1241708"/>
            <a:gd name="connsiteX9" fmla="*/ 2527964 w 2659334"/>
            <a:gd name="connsiteY9" fmla="*/ 897947 h 1241708"/>
            <a:gd name="connsiteX10" fmla="*/ 2314603 w 2659334"/>
            <a:gd name="connsiteY10" fmla="*/ 934593 h 1241708"/>
            <a:gd name="connsiteX11" fmla="*/ 2032663 w 2659334"/>
            <a:gd name="connsiteY11" fmla="*/ 888021 h 1241708"/>
            <a:gd name="connsiteX12" fmla="*/ 1666903 w 2659334"/>
            <a:gd name="connsiteY12" fmla="*/ 730234 h 1241708"/>
            <a:gd name="connsiteX13" fmla="*/ 1506883 w 2659334"/>
            <a:gd name="connsiteY13" fmla="*/ 699204 h 1241708"/>
            <a:gd name="connsiteX14" fmla="*/ 1141123 w 2659334"/>
            <a:gd name="connsiteY14" fmla="*/ 722890 h 1241708"/>
            <a:gd name="connsiteX15" fmla="*/ 897283 w 2659334"/>
            <a:gd name="connsiteY15" fmla="*/ 537257 h 1241708"/>
            <a:gd name="connsiteX16" fmla="*/ 653443 w 2659334"/>
            <a:gd name="connsiteY16" fmla="*/ 553599 h 1241708"/>
            <a:gd name="connsiteX17" fmla="*/ 432463 w 2659334"/>
            <a:gd name="connsiteY17" fmla="*/ 827939 h 1241708"/>
            <a:gd name="connsiteX18" fmla="*/ 211483 w 2659334"/>
            <a:gd name="connsiteY18" fmla="*/ 1066156 h 1241708"/>
            <a:gd name="connsiteX19" fmla="*/ 13363 w 2659334"/>
            <a:gd name="connsiteY19" fmla="*/ 1217201 h 1241708"/>
            <a:gd name="connsiteX20" fmla="*/ 13363 w 2659334"/>
            <a:gd name="connsiteY20" fmla="*/ 535331 h 1241708"/>
            <a:gd name="connsiteX21" fmla="*/ 51463 w 2659334"/>
            <a:gd name="connsiteY21" fmla="*/ 53040 h 1241708"/>
            <a:gd name="connsiteX0" fmla="*/ 51463 w 2659334"/>
            <a:gd name="connsiteY0" fmla="*/ 53040 h 1241708"/>
            <a:gd name="connsiteX1" fmla="*/ 280063 w 2659334"/>
            <a:gd name="connsiteY1" fmla="*/ 16057 h 1241708"/>
            <a:gd name="connsiteX2" fmla="*/ 661063 w 2659334"/>
            <a:gd name="connsiteY2" fmla="*/ 85751 h 1241708"/>
            <a:gd name="connsiteX3" fmla="*/ 1026823 w 2659334"/>
            <a:gd name="connsiteY3" fmla="*/ 181699 h 1241708"/>
            <a:gd name="connsiteX4" fmla="*/ 1468783 w 2659334"/>
            <a:gd name="connsiteY4" fmla="*/ 359230 h 1241708"/>
            <a:gd name="connsiteX5" fmla="*/ 1880263 w 2659334"/>
            <a:gd name="connsiteY5" fmla="*/ 146711 h 1241708"/>
            <a:gd name="connsiteX6" fmla="*/ 2192683 w 2659334"/>
            <a:gd name="connsiteY6" fmla="*/ 161951 h 1241708"/>
            <a:gd name="connsiteX7" fmla="*/ 2573683 w 2659334"/>
            <a:gd name="connsiteY7" fmla="*/ 230531 h 1241708"/>
            <a:gd name="connsiteX8" fmla="*/ 2657503 w 2659334"/>
            <a:gd name="connsiteY8" fmla="*/ 781668 h 1241708"/>
            <a:gd name="connsiteX9" fmla="*/ 2527964 w 2659334"/>
            <a:gd name="connsiteY9" fmla="*/ 897947 h 1241708"/>
            <a:gd name="connsiteX10" fmla="*/ 2314603 w 2659334"/>
            <a:gd name="connsiteY10" fmla="*/ 934593 h 1241708"/>
            <a:gd name="connsiteX11" fmla="*/ 2032663 w 2659334"/>
            <a:gd name="connsiteY11" fmla="*/ 888021 h 1241708"/>
            <a:gd name="connsiteX12" fmla="*/ 1666903 w 2659334"/>
            <a:gd name="connsiteY12" fmla="*/ 730234 h 1241708"/>
            <a:gd name="connsiteX13" fmla="*/ 1506883 w 2659334"/>
            <a:gd name="connsiteY13" fmla="*/ 699204 h 1241708"/>
            <a:gd name="connsiteX14" fmla="*/ 1141123 w 2659334"/>
            <a:gd name="connsiteY14" fmla="*/ 722890 h 1241708"/>
            <a:gd name="connsiteX15" fmla="*/ 897283 w 2659334"/>
            <a:gd name="connsiteY15" fmla="*/ 537257 h 1241708"/>
            <a:gd name="connsiteX16" fmla="*/ 653443 w 2659334"/>
            <a:gd name="connsiteY16" fmla="*/ 553599 h 1241708"/>
            <a:gd name="connsiteX17" fmla="*/ 432463 w 2659334"/>
            <a:gd name="connsiteY17" fmla="*/ 827939 h 1241708"/>
            <a:gd name="connsiteX18" fmla="*/ 211483 w 2659334"/>
            <a:gd name="connsiteY18" fmla="*/ 1066156 h 1241708"/>
            <a:gd name="connsiteX19" fmla="*/ 13363 w 2659334"/>
            <a:gd name="connsiteY19" fmla="*/ 1217201 h 1241708"/>
            <a:gd name="connsiteX20" fmla="*/ 13363 w 2659334"/>
            <a:gd name="connsiteY20" fmla="*/ 535331 h 1241708"/>
            <a:gd name="connsiteX21" fmla="*/ 51463 w 2659334"/>
            <a:gd name="connsiteY21" fmla="*/ 53040 h 1241708"/>
            <a:gd name="connsiteX0" fmla="*/ 51463 w 2659334"/>
            <a:gd name="connsiteY0" fmla="*/ 53040 h 1241708"/>
            <a:gd name="connsiteX1" fmla="*/ 280063 w 2659334"/>
            <a:gd name="connsiteY1" fmla="*/ 16057 h 1241708"/>
            <a:gd name="connsiteX2" fmla="*/ 661063 w 2659334"/>
            <a:gd name="connsiteY2" fmla="*/ 85751 h 1241708"/>
            <a:gd name="connsiteX3" fmla="*/ 1026823 w 2659334"/>
            <a:gd name="connsiteY3" fmla="*/ 181699 h 1241708"/>
            <a:gd name="connsiteX4" fmla="*/ 1468783 w 2659334"/>
            <a:gd name="connsiteY4" fmla="*/ 359230 h 1241708"/>
            <a:gd name="connsiteX5" fmla="*/ 1895503 w 2659334"/>
            <a:gd name="connsiteY5" fmla="*/ 415362 h 1241708"/>
            <a:gd name="connsiteX6" fmla="*/ 2192683 w 2659334"/>
            <a:gd name="connsiteY6" fmla="*/ 161951 h 1241708"/>
            <a:gd name="connsiteX7" fmla="*/ 2573683 w 2659334"/>
            <a:gd name="connsiteY7" fmla="*/ 230531 h 1241708"/>
            <a:gd name="connsiteX8" fmla="*/ 2657503 w 2659334"/>
            <a:gd name="connsiteY8" fmla="*/ 781668 h 1241708"/>
            <a:gd name="connsiteX9" fmla="*/ 2527964 w 2659334"/>
            <a:gd name="connsiteY9" fmla="*/ 897947 h 1241708"/>
            <a:gd name="connsiteX10" fmla="*/ 2314603 w 2659334"/>
            <a:gd name="connsiteY10" fmla="*/ 934593 h 1241708"/>
            <a:gd name="connsiteX11" fmla="*/ 2032663 w 2659334"/>
            <a:gd name="connsiteY11" fmla="*/ 888021 h 1241708"/>
            <a:gd name="connsiteX12" fmla="*/ 1666903 w 2659334"/>
            <a:gd name="connsiteY12" fmla="*/ 730234 h 1241708"/>
            <a:gd name="connsiteX13" fmla="*/ 1506883 w 2659334"/>
            <a:gd name="connsiteY13" fmla="*/ 699204 h 1241708"/>
            <a:gd name="connsiteX14" fmla="*/ 1141123 w 2659334"/>
            <a:gd name="connsiteY14" fmla="*/ 722890 h 1241708"/>
            <a:gd name="connsiteX15" fmla="*/ 897283 w 2659334"/>
            <a:gd name="connsiteY15" fmla="*/ 537257 h 1241708"/>
            <a:gd name="connsiteX16" fmla="*/ 653443 w 2659334"/>
            <a:gd name="connsiteY16" fmla="*/ 553599 h 1241708"/>
            <a:gd name="connsiteX17" fmla="*/ 432463 w 2659334"/>
            <a:gd name="connsiteY17" fmla="*/ 827939 h 1241708"/>
            <a:gd name="connsiteX18" fmla="*/ 211483 w 2659334"/>
            <a:gd name="connsiteY18" fmla="*/ 1066156 h 1241708"/>
            <a:gd name="connsiteX19" fmla="*/ 13363 w 2659334"/>
            <a:gd name="connsiteY19" fmla="*/ 1217201 h 1241708"/>
            <a:gd name="connsiteX20" fmla="*/ 13363 w 2659334"/>
            <a:gd name="connsiteY20" fmla="*/ 535331 h 1241708"/>
            <a:gd name="connsiteX21" fmla="*/ 51463 w 2659334"/>
            <a:gd name="connsiteY21" fmla="*/ 53040 h 1241708"/>
            <a:gd name="connsiteX0" fmla="*/ 51463 w 2659191"/>
            <a:gd name="connsiteY0" fmla="*/ 53040 h 1241708"/>
            <a:gd name="connsiteX1" fmla="*/ 280063 w 2659191"/>
            <a:gd name="connsiteY1" fmla="*/ 16057 h 1241708"/>
            <a:gd name="connsiteX2" fmla="*/ 661063 w 2659191"/>
            <a:gd name="connsiteY2" fmla="*/ 85751 h 1241708"/>
            <a:gd name="connsiteX3" fmla="*/ 1026823 w 2659191"/>
            <a:gd name="connsiteY3" fmla="*/ 181699 h 1241708"/>
            <a:gd name="connsiteX4" fmla="*/ 1468783 w 2659191"/>
            <a:gd name="connsiteY4" fmla="*/ 359230 h 1241708"/>
            <a:gd name="connsiteX5" fmla="*/ 1895503 w 2659191"/>
            <a:gd name="connsiteY5" fmla="*/ 415362 h 1241708"/>
            <a:gd name="connsiteX6" fmla="*/ 2207923 w 2659191"/>
            <a:gd name="connsiteY6" fmla="*/ 603308 h 1241708"/>
            <a:gd name="connsiteX7" fmla="*/ 2573683 w 2659191"/>
            <a:gd name="connsiteY7" fmla="*/ 230531 h 1241708"/>
            <a:gd name="connsiteX8" fmla="*/ 2657503 w 2659191"/>
            <a:gd name="connsiteY8" fmla="*/ 781668 h 1241708"/>
            <a:gd name="connsiteX9" fmla="*/ 2527964 w 2659191"/>
            <a:gd name="connsiteY9" fmla="*/ 897947 h 1241708"/>
            <a:gd name="connsiteX10" fmla="*/ 2314603 w 2659191"/>
            <a:gd name="connsiteY10" fmla="*/ 934593 h 1241708"/>
            <a:gd name="connsiteX11" fmla="*/ 2032663 w 2659191"/>
            <a:gd name="connsiteY11" fmla="*/ 888021 h 1241708"/>
            <a:gd name="connsiteX12" fmla="*/ 1666903 w 2659191"/>
            <a:gd name="connsiteY12" fmla="*/ 730234 h 1241708"/>
            <a:gd name="connsiteX13" fmla="*/ 1506883 w 2659191"/>
            <a:gd name="connsiteY13" fmla="*/ 699204 h 1241708"/>
            <a:gd name="connsiteX14" fmla="*/ 1141123 w 2659191"/>
            <a:gd name="connsiteY14" fmla="*/ 722890 h 1241708"/>
            <a:gd name="connsiteX15" fmla="*/ 897283 w 2659191"/>
            <a:gd name="connsiteY15" fmla="*/ 537257 h 1241708"/>
            <a:gd name="connsiteX16" fmla="*/ 653443 w 2659191"/>
            <a:gd name="connsiteY16" fmla="*/ 553599 h 1241708"/>
            <a:gd name="connsiteX17" fmla="*/ 432463 w 2659191"/>
            <a:gd name="connsiteY17" fmla="*/ 827939 h 1241708"/>
            <a:gd name="connsiteX18" fmla="*/ 211483 w 2659191"/>
            <a:gd name="connsiteY18" fmla="*/ 1066156 h 1241708"/>
            <a:gd name="connsiteX19" fmla="*/ 13363 w 2659191"/>
            <a:gd name="connsiteY19" fmla="*/ 1217201 h 1241708"/>
            <a:gd name="connsiteX20" fmla="*/ 13363 w 2659191"/>
            <a:gd name="connsiteY20" fmla="*/ 535331 h 1241708"/>
            <a:gd name="connsiteX21" fmla="*/ 51463 w 2659191"/>
            <a:gd name="connsiteY21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32663 w 2670398"/>
            <a:gd name="connsiteY10" fmla="*/ 888021 h 1241708"/>
            <a:gd name="connsiteX11" fmla="*/ 1666903 w 2670398"/>
            <a:gd name="connsiteY11" fmla="*/ 730234 h 1241708"/>
            <a:gd name="connsiteX12" fmla="*/ 1506883 w 2670398"/>
            <a:gd name="connsiteY12" fmla="*/ 699204 h 1241708"/>
            <a:gd name="connsiteX13" fmla="*/ 1141123 w 2670398"/>
            <a:gd name="connsiteY13" fmla="*/ 722890 h 1241708"/>
            <a:gd name="connsiteX14" fmla="*/ 897283 w 2670398"/>
            <a:gd name="connsiteY14" fmla="*/ 537257 h 1241708"/>
            <a:gd name="connsiteX15" fmla="*/ 653443 w 2670398"/>
            <a:gd name="connsiteY15" fmla="*/ 55359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730234 h 1241708"/>
            <a:gd name="connsiteX12" fmla="*/ 1506883 w 2670398"/>
            <a:gd name="connsiteY12" fmla="*/ 699204 h 1241708"/>
            <a:gd name="connsiteX13" fmla="*/ 1141123 w 2670398"/>
            <a:gd name="connsiteY13" fmla="*/ 722890 h 1241708"/>
            <a:gd name="connsiteX14" fmla="*/ 897283 w 2670398"/>
            <a:gd name="connsiteY14" fmla="*/ 537257 h 1241708"/>
            <a:gd name="connsiteX15" fmla="*/ 653443 w 2670398"/>
            <a:gd name="connsiteY15" fmla="*/ 55359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595909 h 1241708"/>
            <a:gd name="connsiteX12" fmla="*/ 1506883 w 2670398"/>
            <a:gd name="connsiteY12" fmla="*/ 699204 h 1241708"/>
            <a:gd name="connsiteX13" fmla="*/ 1141123 w 2670398"/>
            <a:gd name="connsiteY13" fmla="*/ 722890 h 1241708"/>
            <a:gd name="connsiteX14" fmla="*/ 897283 w 2670398"/>
            <a:gd name="connsiteY14" fmla="*/ 537257 h 1241708"/>
            <a:gd name="connsiteX15" fmla="*/ 653443 w 2670398"/>
            <a:gd name="connsiteY15" fmla="*/ 55359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595909 h 1241708"/>
            <a:gd name="connsiteX12" fmla="*/ 1506883 w 2670398"/>
            <a:gd name="connsiteY12" fmla="*/ 526500 h 1241708"/>
            <a:gd name="connsiteX13" fmla="*/ 1141123 w 2670398"/>
            <a:gd name="connsiteY13" fmla="*/ 722890 h 1241708"/>
            <a:gd name="connsiteX14" fmla="*/ 897283 w 2670398"/>
            <a:gd name="connsiteY14" fmla="*/ 537257 h 1241708"/>
            <a:gd name="connsiteX15" fmla="*/ 653443 w 2670398"/>
            <a:gd name="connsiteY15" fmla="*/ 55359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595909 h 1241708"/>
            <a:gd name="connsiteX12" fmla="*/ 1506883 w 2670398"/>
            <a:gd name="connsiteY12" fmla="*/ 526500 h 1241708"/>
            <a:gd name="connsiteX13" fmla="*/ 1125884 w 2670398"/>
            <a:gd name="connsiteY13" fmla="*/ 550184 h 1241708"/>
            <a:gd name="connsiteX14" fmla="*/ 897283 w 2670398"/>
            <a:gd name="connsiteY14" fmla="*/ 537257 h 1241708"/>
            <a:gd name="connsiteX15" fmla="*/ 653443 w 2670398"/>
            <a:gd name="connsiteY15" fmla="*/ 55359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595909 h 1241708"/>
            <a:gd name="connsiteX12" fmla="*/ 1506883 w 2670398"/>
            <a:gd name="connsiteY12" fmla="*/ 526500 h 1241708"/>
            <a:gd name="connsiteX13" fmla="*/ 1125884 w 2670398"/>
            <a:gd name="connsiteY13" fmla="*/ 550184 h 1241708"/>
            <a:gd name="connsiteX14" fmla="*/ 897283 w 2670398"/>
            <a:gd name="connsiteY14" fmla="*/ 537257 h 1241708"/>
            <a:gd name="connsiteX15" fmla="*/ 676303 w 2670398"/>
            <a:gd name="connsiteY15" fmla="*/ 24656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1708"/>
            <a:gd name="connsiteX1" fmla="*/ 280063 w 2670398"/>
            <a:gd name="connsiteY1" fmla="*/ 16057 h 1241708"/>
            <a:gd name="connsiteX2" fmla="*/ 661063 w 2670398"/>
            <a:gd name="connsiteY2" fmla="*/ 85751 h 1241708"/>
            <a:gd name="connsiteX3" fmla="*/ 1026823 w 2670398"/>
            <a:gd name="connsiteY3" fmla="*/ 181699 h 1241708"/>
            <a:gd name="connsiteX4" fmla="*/ 1468783 w 2670398"/>
            <a:gd name="connsiteY4" fmla="*/ 359230 h 1241708"/>
            <a:gd name="connsiteX5" fmla="*/ 1895503 w 2670398"/>
            <a:gd name="connsiteY5" fmla="*/ 415362 h 1241708"/>
            <a:gd name="connsiteX6" fmla="*/ 2207923 w 2670398"/>
            <a:gd name="connsiteY6" fmla="*/ 603308 h 1241708"/>
            <a:gd name="connsiteX7" fmla="*/ 2657503 w 2670398"/>
            <a:gd name="connsiteY7" fmla="*/ 781668 h 1241708"/>
            <a:gd name="connsiteX8" fmla="*/ 2527964 w 2670398"/>
            <a:gd name="connsiteY8" fmla="*/ 897947 h 1241708"/>
            <a:gd name="connsiteX9" fmla="*/ 2314603 w 2670398"/>
            <a:gd name="connsiteY9" fmla="*/ 934593 h 1241708"/>
            <a:gd name="connsiteX10" fmla="*/ 2047903 w 2670398"/>
            <a:gd name="connsiteY10" fmla="*/ 753695 h 1241708"/>
            <a:gd name="connsiteX11" fmla="*/ 1666903 w 2670398"/>
            <a:gd name="connsiteY11" fmla="*/ 595909 h 1241708"/>
            <a:gd name="connsiteX12" fmla="*/ 1506883 w 2670398"/>
            <a:gd name="connsiteY12" fmla="*/ 526500 h 1241708"/>
            <a:gd name="connsiteX13" fmla="*/ 1125884 w 2670398"/>
            <a:gd name="connsiteY13" fmla="*/ 550184 h 1241708"/>
            <a:gd name="connsiteX14" fmla="*/ 897283 w 2670398"/>
            <a:gd name="connsiteY14" fmla="*/ 422122 h 1241708"/>
            <a:gd name="connsiteX15" fmla="*/ 676303 w 2670398"/>
            <a:gd name="connsiteY15" fmla="*/ 246569 h 1241708"/>
            <a:gd name="connsiteX16" fmla="*/ 432463 w 2670398"/>
            <a:gd name="connsiteY16" fmla="*/ 827939 h 1241708"/>
            <a:gd name="connsiteX17" fmla="*/ 211483 w 2670398"/>
            <a:gd name="connsiteY17" fmla="*/ 1066156 h 1241708"/>
            <a:gd name="connsiteX18" fmla="*/ 13363 w 2670398"/>
            <a:gd name="connsiteY18" fmla="*/ 1217201 h 1241708"/>
            <a:gd name="connsiteX19" fmla="*/ 13363 w 2670398"/>
            <a:gd name="connsiteY19" fmla="*/ 535331 h 1241708"/>
            <a:gd name="connsiteX20" fmla="*/ 51463 w 2670398"/>
            <a:gd name="connsiteY20" fmla="*/ 53040 h 1241708"/>
            <a:gd name="connsiteX0" fmla="*/ 51463 w 2670398"/>
            <a:gd name="connsiteY0" fmla="*/ 53040 h 1242932"/>
            <a:gd name="connsiteX1" fmla="*/ 280063 w 2670398"/>
            <a:gd name="connsiteY1" fmla="*/ 16057 h 1242932"/>
            <a:gd name="connsiteX2" fmla="*/ 661063 w 2670398"/>
            <a:gd name="connsiteY2" fmla="*/ 85751 h 1242932"/>
            <a:gd name="connsiteX3" fmla="*/ 1026823 w 2670398"/>
            <a:gd name="connsiteY3" fmla="*/ 181699 h 1242932"/>
            <a:gd name="connsiteX4" fmla="*/ 1468783 w 2670398"/>
            <a:gd name="connsiteY4" fmla="*/ 359230 h 1242932"/>
            <a:gd name="connsiteX5" fmla="*/ 1895503 w 2670398"/>
            <a:gd name="connsiteY5" fmla="*/ 415362 h 1242932"/>
            <a:gd name="connsiteX6" fmla="*/ 2207923 w 2670398"/>
            <a:gd name="connsiteY6" fmla="*/ 603308 h 1242932"/>
            <a:gd name="connsiteX7" fmla="*/ 2657503 w 2670398"/>
            <a:gd name="connsiteY7" fmla="*/ 781668 h 1242932"/>
            <a:gd name="connsiteX8" fmla="*/ 2527964 w 2670398"/>
            <a:gd name="connsiteY8" fmla="*/ 897947 h 1242932"/>
            <a:gd name="connsiteX9" fmla="*/ 2314603 w 2670398"/>
            <a:gd name="connsiteY9" fmla="*/ 934593 h 1242932"/>
            <a:gd name="connsiteX10" fmla="*/ 2047903 w 2670398"/>
            <a:gd name="connsiteY10" fmla="*/ 753695 h 1242932"/>
            <a:gd name="connsiteX11" fmla="*/ 1666903 w 2670398"/>
            <a:gd name="connsiteY11" fmla="*/ 595909 h 1242932"/>
            <a:gd name="connsiteX12" fmla="*/ 1506883 w 2670398"/>
            <a:gd name="connsiteY12" fmla="*/ 526500 h 1242932"/>
            <a:gd name="connsiteX13" fmla="*/ 1125884 w 2670398"/>
            <a:gd name="connsiteY13" fmla="*/ 550184 h 1242932"/>
            <a:gd name="connsiteX14" fmla="*/ 897283 w 2670398"/>
            <a:gd name="connsiteY14" fmla="*/ 422122 h 1242932"/>
            <a:gd name="connsiteX15" fmla="*/ 676303 w 2670398"/>
            <a:gd name="connsiteY15" fmla="*/ 246569 h 1242932"/>
            <a:gd name="connsiteX16" fmla="*/ 409603 w 2670398"/>
            <a:gd name="connsiteY16" fmla="*/ 751182 h 1242932"/>
            <a:gd name="connsiteX17" fmla="*/ 211483 w 2670398"/>
            <a:gd name="connsiteY17" fmla="*/ 1066156 h 1242932"/>
            <a:gd name="connsiteX18" fmla="*/ 13363 w 2670398"/>
            <a:gd name="connsiteY18" fmla="*/ 1217201 h 1242932"/>
            <a:gd name="connsiteX19" fmla="*/ 13363 w 2670398"/>
            <a:gd name="connsiteY19" fmla="*/ 535331 h 1242932"/>
            <a:gd name="connsiteX20" fmla="*/ 51463 w 2670398"/>
            <a:gd name="connsiteY20" fmla="*/ 53040 h 12429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670398" h="1242932">
              <a:moveTo>
                <a:pt x="51463" y="53040"/>
              </a:moveTo>
              <a:cubicBezTo>
                <a:pt x="95913" y="-33506"/>
                <a:pt x="178463" y="10605"/>
                <a:pt x="280063" y="16057"/>
              </a:cubicBezTo>
              <a:cubicBezTo>
                <a:pt x="381663" y="21509"/>
                <a:pt x="536603" y="58144"/>
                <a:pt x="661063" y="85751"/>
              </a:cubicBezTo>
              <a:cubicBezTo>
                <a:pt x="785523" y="113358"/>
                <a:pt x="892203" y="136119"/>
                <a:pt x="1026823" y="181699"/>
              </a:cubicBezTo>
              <a:cubicBezTo>
                <a:pt x="1161443" y="227279"/>
                <a:pt x="1324003" y="320286"/>
                <a:pt x="1468783" y="359230"/>
              </a:cubicBezTo>
              <a:cubicBezTo>
                <a:pt x="1613563" y="398174"/>
                <a:pt x="1772313" y="374682"/>
                <a:pt x="1895503" y="415362"/>
              </a:cubicBezTo>
              <a:cubicBezTo>
                <a:pt x="2018693" y="456042"/>
                <a:pt x="2080923" y="542257"/>
                <a:pt x="2207923" y="603308"/>
              </a:cubicBezTo>
              <a:cubicBezTo>
                <a:pt x="2334923" y="664359"/>
                <a:pt x="2604163" y="732562"/>
                <a:pt x="2657503" y="781668"/>
              </a:cubicBezTo>
              <a:cubicBezTo>
                <a:pt x="2710843" y="830775"/>
                <a:pt x="2585114" y="872460"/>
                <a:pt x="2527964" y="897947"/>
              </a:cubicBezTo>
              <a:cubicBezTo>
                <a:pt x="2470814" y="923435"/>
                <a:pt x="2394613" y="958635"/>
                <a:pt x="2314603" y="934593"/>
              </a:cubicBezTo>
              <a:cubicBezTo>
                <a:pt x="2234593" y="910551"/>
                <a:pt x="2155853" y="810142"/>
                <a:pt x="2047903" y="753695"/>
              </a:cubicBezTo>
              <a:cubicBezTo>
                <a:pt x="1939953" y="697248"/>
                <a:pt x="1757073" y="633775"/>
                <a:pt x="1666903" y="595909"/>
              </a:cubicBezTo>
              <a:cubicBezTo>
                <a:pt x="1576733" y="558043"/>
                <a:pt x="1597053" y="534121"/>
                <a:pt x="1506883" y="526500"/>
              </a:cubicBezTo>
              <a:cubicBezTo>
                <a:pt x="1416713" y="518879"/>
                <a:pt x="1227484" y="567580"/>
                <a:pt x="1125884" y="550184"/>
              </a:cubicBezTo>
              <a:cubicBezTo>
                <a:pt x="1024284" y="532788"/>
                <a:pt x="972213" y="472724"/>
                <a:pt x="897283" y="422122"/>
              </a:cubicBezTo>
              <a:cubicBezTo>
                <a:pt x="822353" y="371520"/>
                <a:pt x="757583" y="191726"/>
                <a:pt x="676303" y="246569"/>
              </a:cubicBezTo>
              <a:cubicBezTo>
                <a:pt x="595023" y="301412"/>
                <a:pt x="487073" y="614584"/>
                <a:pt x="409603" y="751182"/>
              </a:cubicBezTo>
              <a:cubicBezTo>
                <a:pt x="332133" y="887780"/>
                <a:pt x="277523" y="988486"/>
                <a:pt x="211483" y="1066156"/>
              </a:cubicBezTo>
              <a:cubicBezTo>
                <a:pt x="145443" y="1143826"/>
                <a:pt x="46383" y="1305672"/>
                <a:pt x="13363" y="1217201"/>
              </a:cubicBezTo>
              <a:cubicBezTo>
                <a:pt x="-19657" y="1128730"/>
                <a:pt x="19713" y="600101"/>
                <a:pt x="13363" y="535331"/>
              </a:cubicBezTo>
              <a:cubicBezTo>
                <a:pt x="7013" y="470561"/>
                <a:pt x="7013" y="139586"/>
                <a:pt x="51463" y="53040"/>
              </a:cubicBezTo>
              <a:close/>
            </a:path>
          </a:pathLst>
        </a:custGeom>
        <a:solidFill xmlns:a="http://schemas.openxmlformats.org/drawingml/2006/main">
          <a:srgbClr val="FFFF00">
            <a:alpha val="18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0.8369</cdr:x>
      <cdr:y>0.90363</cdr:y>
    </cdr:from>
    <cdr:to>
      <cdr:x>0.91837</cdr:x>
      <cdr:y>0.9854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B505B56-B79C-4863-BE1D-CC5FD9CA7917}"/>
            </a:ext>
          </a:extLst>
        </cdr:cNvPr>
        <cdr:cNvSpPr txBox="1"/>
      </cdr:nvSpPr>
      <cdr:spPr>
        <a:xfrm xmlns:a="http://schemas.openxmlformats.org/drawingml/2006/main">
          <a:off x="3749782" y="3773322"/>
          <a:ext cx="365017" cy="341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/>
            <a:t>超</a:t>
          </a:r>
        </a:p>
      </cdr:txBody>
    </cdr:sp>
  </cdr:relSizeAnchor>
  <cdr:relSizeAnchor xmlns:cdr="http://schemas.openxmlformats.org/drawingml/2006/chartDrawing">
    <cdr:from>
      <cdr:x>0.6368</cdr:x>
      <cdr:y>0.43929</cdr:y>
    </cdr:from>
    <cdr:to>
      <cdr:x>0.8333</cdr:x>
      <cdr:y>0.49756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13E264E2-23C4-46D2-9E58-BB2C919ACC67}"/>
            </a:ext>
          </a:extLst>
        </cdr:cNvPr>
        <cdr:cNvSpPr txBox="1"/>
      </cdr:nvSpPr>
      <cdr:spPr>
        <a:xfrm xmlns:a="http://schemas.openxmlformats.org/drawingml/2006/main" rot="19335048">
          <a:off x="2853231" y="1861168"/>
          <a:ext cx="880430" cy="246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 b="1">
              <a:solidFill>
                <a:srgbClr val="FF99FF"/>
              </a:solidFill>
            </a:rPr>
            <a:t>真の致死率</a:t>
          </a:r>
        </a:p>
      </cdr:txBody>
    </cdr:sp>
  </cdr:relSizeAnchor>
  <cdr:relSizeAnchor xmlns:cdr="http://schemas.openxmlformats.org/drawingml/2006/chartDrawing">
    <cdr:from>
      <cdr:x>0.41916</cdr:x>
      <cdr:y>0.28804</cdr:y>
    </cdr:from>
    <cdr:to>
      <cdr:x>0.64796</cdr:x>
      <cdr:y>0.35556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A324C19-006A-4F0D-9E35-A651F652021E}"/>
            </a:ext>
          </a:extLst>
        </cdr:cNvPr>
        <cdr:cNvSpPr txBox="1"/>
      </cdr:nvSpPr>
      <cdr:spPr>
        <a:xfrm xmlns:a="http://schemas.openxmlformats.org/drawingml/2006/main">
          <a:off x="1878070" y="1215958"/>
          <a:ext cx="1025152" cy="285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 b="1">
              <a:solidFill>
                <a:srgbClr val="FFC000"/>
              </a:solidFill>
            </a:rPr>
            <a:t>真の感染者数</a:t>
          </a:r>
          <a:endParaRPr lang="en-US" altLang="ja-JP" sz="1200" b="1">
            <a:solidFill>
              <a:srgbClr val="FFC000"/>
            </a:solidFill>
          </a:endParaRPr>
        </a:p>
      </cdr:txBody>
    </cdr:sp>
  </cdr:relSizeAnchor>
  <cdr:relSizeAnchor xmlns:cdr="http://schemas.openxmlformats.org/drawingml/2006/chartDrawing">
    <cdr:from>
      <cdr:x>0.23639</cdr:x>
      <cdr:y>0.18434</cdr:y>
    </cdr:from>
    <cdr:to>
      <cdr:x>0.84524</cdr:x>
      <cdr:y>0.18434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E95F65D4-5AC7-406E-9FA5-B2DE35D2BB3B}"/>
            </a:ext>
          </a:extLst>
        </cdr:cNvPr>
        <cdr:cNvCxnSpPr/>
      </cdr:nvCxnSpPr>
      <cdr:spPr>
        <a:xfrm xmlns:a="http://schemas.openxmlformats.org/drawingml/2006/main">
          <a:off x="1059180" y="769757"/>
          <a:ext cx="272796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F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0.23033</cdr:x>
      <cdr:y>0.17996</cdr:y>
    </cdr:from>
    <cdr:to>
      <cdr:x>0.61905</cdr:x>
      <cdr:y>0.23358</cdr:y>
    </cdr:to>
    <cdr:sp macro="" textlink="">
      <cdr:nvSpPr>
        <cdr:cNvPr id="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4DEFB2-4A8A-4D2F-BF97-671BE531254E}"/>
            </a:ext>
          </a:extLst>
        </cdr:cNvPr>
        <cdr:cNvSpPr txBox="1"/>
      </cdr:nvSpPr>
      <cdr:spPr>
        <a:xfrm xmlns:a="http://schemas.openxmlformats.org/drawingml/2006/main">
          <a:off x="1032020" y="751467"/>
          <a:ext cx="1741660" cy="223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>
              <a:solidFill>
                <a:srgbClr val="00B0F0"/>
              </a:solidFill>
            </a:rPr>
            <a:t>集団免疫の限界線（～</a:t>
          </a:r>
          <a:r>
            <a:rPr lang="en-US" altLang="ja-JP" sz="1000" b="1">
              <a:solidFill>
                <a:srgbClr val="00B0F0"/>
              </a:solidFill>
            </a:rPr>
            <a:t>25%</a:t>
          </a:r>
          <a:r>
            <a:rPr lang="ja-JP" altLang="en-US" sz="1000" b="1">
              <a:solidFill>
                <a:srgbClr val="00B0F0"/>
              </a:solidFill>
            </a:rPr>
            <a:t>）</a:t>
          </a:r>
        </a:p>
      </cdr:txBody>
    </cdr:sp>
  </cdr:relSizeAnchor>
  <cdr:relSizeAnchor xmlns:cdr="http://schemas.openxmlformats.org/drawingml/2006/chartDrawing">
    <cdr:from>
      <cdr:x>0.32531</cdr:x>
      <cdr:y>0.69887</cdr:y>
    </cdr:from>
    <cdr:to>
      <cdr:x>0.62856</cdr:x>
      <cdr:y>0.73962</cdr:y>
    </cdr:to>
    <cdr:sp macro="" textlink="">
      <cdr:nvSpPr>
        <cdr:cNvPr id="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4FDD4F2-13F5-4350-A0C6-30CF2FF5C51F}"/>
            </a:ext>
          </a:extLst>
        </cdr:cNvPr>
        <cdr:cNvSpPr txBox="1"/>
      </cdr:nvSpPr>
      <cdr:spPr>
        <a:xfrm xmlns:a="http://schemas.openxmlformats.org/drawingml/2006/main" rot="19443880">
          <a:off x="1457585" y="2950263"/>
          <a:ext cx="1358701" cy="172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solidFill>
                <a:schemeClr val="bg1">
                  <a:lumMod val="50000"/>
                </a:schemeClr>
              </a:solidFill>
            </a:rPr>
            <a:t>公表死者数（第３波）</a:t>
          </a:r>
        </a:p>
      </cdr:txBody>
    </cdr:sp>
  </cdr:relSizeAnchor>
  <cdr:relSizeAnchor xmlns:cdr="http://schemas.openxmlformats.org/drawingml/2006/chartDrawing">
    <cdr:from>
      <cdr:x>0.34093</cdr:x>
      <cdr:y>0.38309</cdr:y>
    </cdr:from>
    <cdr:to>
      <cdr:x>0.56141</cdr:x>
      <cdr:y>0.45617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BBD880-2EDE-4F2B-91E6-C1EC9FB66090}"/>
            </a:ext>
          </a:extLst>
        </cdr:cNvPr>
        <cdr:cNvSpPr txBox="1"/>
      </cdr:nvSpPr>
      <cdr:spPr>
        <a:xfrm xmlns:a="http://schemas.openxmlformats.org/drawingml/2006/main" rot="263998">
          <a:off x="1527571" y="1599692"/>
          <a:ext cx="987874" cy="305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0">
              <a:solidFill>
                <a:srgbClr val="FF9933"/>
              </a:solidFill>
            </a:rPr>
            <a:t>公表感染者数</a:t>
          </a:r>
        </a:p>
      </cdr:txBody>
    </cdr:sp>
  </cdr:relSizeAnchor>
  <cdr:relSizeAnchor xmlns:cdr="http://schemas.openxmlformats.org/drawingml/2006/chartDrawing">
    <cdr:from>
      <cdr:x>0.2185</cdr:x>
      <cdr:y>0.07354</cdr:y>
    </cdr:from>
    <cdr:to>
      <cdr:x>0.46882</cdr:x>
      <cdr:y>0.11959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98BDC09-75A4-4C38-A9A7-3F937D3BDA97}"/>
            </a:ext>
          </a:extLst>
        </cdr:cNvPr>
        <cdr:cNvSpPr txBox="1"/>
      </cdr:nvSpPr>
      <cdr:spPr>
        <a:xfrm xmlns:a="http://schemas.openxmlformats.org/drawingml/2006/main">
          <a:off x="978981" y="307065"/>
          <a:ext cx="1121574" cy="192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 b="1">
              <a:solidFill>
                <a:srgbClr val="00B050"/>
              </a:solidFill>
            </a:rPr>
            <a:t>日本の人口構成</a:t>
          </a:r>
        </a:p>
      </cdr:txBody>
    </cdr:sp>
  </cdr:relSizeAnchor>
  <cdr:relSizeAnchor xmlns:cdr="http://schemas.openxmlformats.org/drawingml/2006/chartDrawing">
    <cdr:from>
      <cdr:x>0.23299</cdr:x>
      <cdr:y>0.4708</cdr:y>
    </cdr:from>
    <cdr:to>
      <cdr:x>0.82993</cdr:x>
      <cdr:y>0.79201</cdr:y>
    </cdr:to>
    <cdr:cxnSp macro="">
      <cdr:nvCxnSpPr>
        <cdr:cNvPr id="24" name="直線コネクタ 23">
          <a:extLst xmlns:a="http://schemas.openxmlformats.org/drawingml/2006/main">
            <a:ext uri="{FF2B5EF4-FFF2-40B4-BE49-F238E27FC236}">
              <a16:creationId xmlns:a16="http://schemas.microsoft.com/office/drawing/2014/main" id="{27F30CCF-BB51-4D9C-983D-A0A6F7262FA3}"/>
            </a:ext>
          </a:extLst>
        </cdr:cNvPr>
        <cdr:cNvCxnSpPr/>
      </cdr:nvCxnSpPr>
      <cdr:spPr>
        <a:xfrm xmlns:a="http://schemas.openxmlformats.org/drawingml/2006/main" flipH="1">
          <a:off x="1043940" y="1965960"/>
          <a:ext cx="2674620" cy="134127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00F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0.57462</cdr:x>
      <cdr:y>0.52951</cdr:y>
    </cdr:from>
    <cdr:to>
      <cdr:x>0.84412</cdr:x>
      <cdr:y>0.57658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2C146D-70C8-4FF4-B81A-264E5052DC66}"/>
            </a:ext>
          </a:extLst>
        </cdr:cNvPr>
        <cdr:cNvSpPr txBox="1"/>
      </cdr:nvSpPr>
      <cdr:spPr>
        <a:xfrm xmlns:a="http://schemas.openxmlformats.org/drawingml/2006/main" rot="20043271">
          <a:off x="2574604" y="2211101"/>
          <a:ext cx="1207511" cy="196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 b="0">
              <a:solidFill>
                <a:schemeClr val="accent5"/>
              </a:solidFill>
            </a:rPr>
            <a:t>インフルエンザの致死率</a:t>
          </a:r>
        </a:p>
      </cdr:txBody>
    </cdr:sp>
  </cdr:relSizeAnchor>
  <cdr:relSizeAnchor xmlns:cdr="http://schemas.openxmlformats.org/drawingml/2006/chartDrawing">
    <cdr:from>
      <cdr:x>0.48324</cdr:x>
      <cdr:y>0.4766</cdr:y>
    </cdr:from>
    <cdr:to>
      <cdr:x>0.6924</cdr:x>
      <cdr:y>0.54626</cdr:y>
    </cdr:to>
    <cdr:sp macro="" textlink="">
      <cdr:nvSpPr>
        <cdr:cNvPr id="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F6740E-ED59-4F00-91D4-4C9B06362517}"/>
            </a:ext>
          </a:extLst>
        </cdr:cNvPr>
        <cdr:cNvSpPr txBox="1"/>
      </cdr:nvSpPr>
      <cdr:spPr>
        <a:xfrm xmlns:a="http://schemas.openxmlformats.org/drawingml/2006/main" rot="19629279">
          <a:off x="2165173" y="1990174"/>
          <a:ext cx="937154" cy="290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1">
              <a:solidFill>
                <a:srgbClr val="FF66FF"/>
              </a:solidFill>
            </a:rPr>
            <a:t>公表致死率</a:t>
          </a:r>
        </a:p>
      </cdr:txBody>
    </cdr:sp>
  </cdr:relSizeAnchor>
  <cdr:relSizeAnchor xmlns:cdr="http://schemas.openxmlformats.org/drawingml/2006/chartDrawing">
    <cdr:from>
      <cdr:x>0.23299</cdr:x>
      <cdr:y>0.37409</cdr:y>
    </cdr:from>
    <cdr:to>
      <cdr:x>0.37075</cdr:x>
      <cdr:y>0.46898</cdr:y>
    </cdr:to>
    <cdr:cxnSp macro="">
      <cdr:nvCxnSpPr>
        <cdr:cNvPr id="10" name="直線矢印コネクタ 9">
          <a:extLst xmlns:a="http://schemas.openxmlformats.org/drawingml/2006/main">
            <a:ext uri="{FF2B5EF4-FFF2-40B4-BE49-F238E27FC236}">
              <a16:creationId xmlns:a16="http://schemas.microsoft.com/office/drawing/2014/main" id="{ABEC71F0-8182-4F37-AAD2-A67F02A0F8C4}"/>
            </a:ext>
          </a:extLst>
        </cdr:cNvPr>
        <cdr:cNvCxnSpPr/>
      </cdr:nvCxnSpPr>
      <cdr:spPr>
        <a:xfrm xmlns:a="http://schemas.openxmlformats.org/drawingml/2006/main" flipH="1">
          <a:off x="1043923" y="1562108"/>
          <a:ext cx="617242" cy="396238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9933"/>
          </a:solidFill>
          <a:prstDash val="sysDot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0.85997</cdr:x>
      <cdr:y>0.6472</cdr:y>
    </cdr:from>
    <cdr:to>
      <cdr:x>0.95238</cdr:x>
      <cdr:y>0.89963</cdr:y>
    </cdr:to>
    <cdr:sp macro="" textlink="">
      <cdr:nvSpPr>
        <cdr:cNvPr id="14" name="正方形/長方形 13">
          <a:extLst xmlns:a="http://schemas.openxmlformats.org/drawingml/2006/main">
            <a:ext uri="{FF2B5EF4-FFF2-40B4-BE49-F238E27FC236}">
              <a16:creationId xmlns:a16="http://schemas.microsoft.com/office/drawing/2014/main" id="{F4A165F4-BF58-41D0-95D1-0F1185336C0B}"/>
            </a:ext>
          </a:extLst>
        </cdr:cNvPr>
        <cdr:cNvSpPr/>
      </cdr:nvSpPr>
      <cdr:spPr>
        <a:xfrm xmlns:a="http://schemas.openxmlformats.org/drawingml/2006/main">
          <a:off x="3853159" y="2702553"/>
          <a:ext cx="414049" cy="1054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0.86565</cdr:x>
      <cdr:y>0.10341</cdr:y>
    </cdr:from>
    <cdr:to>
      <cdr:x>1</cdr:x>
      <cdr:y>0.15815</cdr:y>
    </cdr:to>
    <cdr:sp macro="" textlink="">
      <cdr:nvSpPr>
        <cdr:cNvPr id="15" name="正方形/長方形 14">
          <a:extLst xmlns:a="http://schemas.openxmlformats.org/drawingml/2006/main">
            <a:ext uri="{FF2B5EF4-FFF2-40B4-BE49-F238E27FC236}">
              <a16:creationId xmlns:a16="http://schemas.microsoft.com/office/drawing/2014/main" id="{4FF86287-0D50-40DD-B8EB-A0269577A2C3}"/>
            </a:ext>
          </a:extLst>
        </cdr:cNvPr>
        <cdr:cNvSpPr/>
      </cdr:nvSpPr>
      <cdr:spPr>
        <a:xfrm xmlns:a="http://schemas.openxmlformats.org/drawingml/2006/main">
          <a:off x="3878597" y="433399"/>
          <a:ext cx="601963" cy="2294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0.57823</cdr:x>
      <cdr:y>0.72628</cdr:y>
    </cdr:from>
    <cdr:to>
      <cdr:x>0.69388</cdr:x>
      <cdr:y>0.7865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6B6CE7B-431A-42E1-9BAE-6F5194380DFA}"/>
            </a:ext>
          </a:extLst>
        </cdr:cNvPr>
        <cdr:cNvSpPr txBox="1"/>
      </cdr:nvSpPr>
      <cdr:spPr>
        <a:xfrm xmlns:a="http://schemas.openxmlformats.org/drawingml/2006/main" rot="19390029">
          <a:off x="2590799" y="3032760"/>
          <a:ext cx="51816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bg1">
                  <a:lumMod val="65000"/>
                </a:schemeClr>
              </a:solidFill>
            </a:rPr>
            <a:t>第</a:t>
          </a:r>
          <a:r>
            <a:rPr lang="en-US" altLang="ja-JP" sz="900">
              <a:solidFill>
                <a:schemeClr val="bg1">
                  <a:lumMod val="65000"/>
                </a:schemeClr>
              </a:solidFill>
            </a:rPr>
            <a:t>2</a:t>
          </a:r>
          <a:r>
            <a:rPr lang="ja-JP" altLang="en-US" sz="900">
              <a:solidFill>
                <a:schemeClr val="bg1">
                  <a:lumMod val="65000"/>
                </a:schemeClr>
              </a:solidFill>
            </a:rPr>
            <a:t>波</a:t>
          </a:r>
        </a:p>
      </cdr:txBody>
    </cdr:sp>
  </cdr:relSizeAnchor>
  <cdr:relSizeAnchor xmlns:cdr="http://schemas.openxmlformats.org/drawingml/2006/chartDrawing">
    <cdr:from>
      <cdr:x>0.50113</cdr:x>
      <cdr:y>0.74574</cdr:y>
    </cdr:from>
    <cdr:to>
      <cdr:x>0.61678</cdr:x>
      <cdr:y>0.80596</cdr:y>
    </cdr:to>
    <cdr:sp macro="" textlink="">
      <cdr:nvSpPr>
        <cdr:cNvPr id="1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85F358A-5199-4A8A-86CD-3DF14EAA186A}"/>
            </a:ext>
          </a:extLst>
        </cdr:cNvPr>
        <cdr:cNvSpPr txBox="1"/>
      </cdr:nvSpPr>
      <cdr:spPr>
        <a:xfrm xmlns:a="http://schemas.openxmlformats.org/drawingml/2006/main" rot="19586614">
          <a:off x="2245360" y="3114040"/>
          <a:ext cx="51816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solidFill>
                <a:schemeClr val="bg1">
                  <a:lumMod val="65000"/>
                </a:schemeClr>
              </a:solidFill>
            </a:rPr>
            <a:t>第</a:t>
          </a:r>
          <a:r>
            <a:rPr lang="en-US" altLang="ja-JP" sz="900">
              <a:solidFill>
                <a:schemeClr val="bg1">
                  <a:lumMod val="65000"/>
                </a:schemeClr>
              </a:solidFill>
            </a:rPr>
            <a:t>1</a:t>
          </a:r>
          <a:r>
            <a:rPr lang="ja-JP" altLang="en-US" sz="900">
              <a:solidFill>
                <a:schemeClr val="bg1">
                  <a:lumMod val="65000"/>
                </a:schemeClr>
              </a:solidFill>
            </a:rPr>
            <a:t>波</a:t>
          </a:r>
        </a:p>
      </cdr:txBody>
    </cdr:sp>
  </cdr:relSizeAnchor>
  <cdr:relSizeAnchor xmlns:cdr="http://schemas.openxmlformats.org/drawingml/2006/chartDrawing">
    <cdr:from>
      <cdr:x>0.21031</cdr:x>
      <cdr:y>0.32953</cdr:y>
    </cdr:from>
    <cdr:to>
      <cdr:x>0.40929</cdr:x>
      <cdr:y>0.41516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A9D1E3B-7821-41D7-B1E4-1F58369B12F5}"/>
            </a:ext>
          </a:extLst>
        </cdr:cNvPr>
        <cdr:cNvSpPr txBox="1"/>
      </cdr:nvSpPr>
      <cdr:spPr>
        <a:xfrm xmlns:a="http://schemas.openxmlformats.org/drawingml/2006/main">
          <a:off x="942310" y="1391102"/>
          <a:ext cx="891541" cy="361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>
              <a:solidFill>
                <a:srgbClr val="CCCC00"/>
              </a:solidFill>
              <a:latin typeface="EPSON ゴシック W6" panose="02000609000000000000" pitchFamily="1" charset="-128"/>
              <a:ea typeface="EPSON ゴシック W6" panose="02000609000000000000" pitchFamily="1" charset="-128"/>
            </a:rPr>
            <a:t>サイレント</a:t>
          </a:r>
          <a:endParaRPr lang="en-US" altLang="ja-JP" sz="1000" b="1">
            <a:solidFill>
              <a:srgbClr val="CCCC00"/>
            </a:solidFill>
            <a:latin typeface="EPSON ゴシック W6" panose="02000609000000000000" pitchFamily="1" charset="-128"/>
            <a:ea typeface="EPSON ゴシック W6" panose="02000609000000000000" pitchFamily="1" charset="-128"/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rgbClr val="CCCC00"/>
              </a:solidFill>
              <a:latin typeface="EPSON ゴシック W6" panose="02000609000000000000" pitchFamily="1" charset="-128"/>
              <a:ea typeface="EPSON ゴシック W6" panose="02000609000000000000" pitchFamily="1" charset="-128"/>
            </a:rPr>
            <a:t>数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0.23717</cdr:x>
      <cdr:y>0.30866</cdr:y>
    </cdr:from>
    <cdr:to>
      <cdr:x>0.83035</cdr:x>
      <cdr:y>0.45489</cdr:y>
    </cdr:to>
    <cdr:sp macro="" textlink="">
      <cdr:nvSpPr>
        <cdr:cNvPr id="3" name="フリーフォーム: 図形 2">
          <a:extLst xmlns:a="http://schemas.openxmlformats.org/drawingml/2006/main">
            <a:ext uri="{FF2B5EF4-FFF2-40B4-BE49-F238E27FC236}">
              <a16:creationId xmlns:a16="http://schemas.microsoft.com/office/drawing/2014/main" id="{2D5D9F59-0929-4B7C-BF62-6D2707E6FF94}"/>
            </a:ext>
          </a:extLst>
        </cdr:cNvPr>
        <cdr:cNvSpPr/>
      </cdr:nvSpPr>
      <cdr:spPr>
        <a:xfrm xmlns:a="http://schemas.openxmlformats.org/drawingml/2006/main">
          <a:off x="1073498" y="1303002"/>
          <a:ext cx="2684912" cy="617307"/>
        </a:xfrm>
        <a:custGeom xmlns:a="http://schemas.openxmlformats.org/drawingml/2006/main">
          <a:avLst/>
          <a:gdLst>
            <a:gd name="connsiteX0" fmla="*/ 40937 w 2605132"/>
            <a:gd name="connsiteY0" fmla="*/ 166832 h 671635"/>
            <a:gd name="connsiteX1" fmla="*/ 269537 w 2605132"/>
            <a:gd name="connsiteY1" fmla="*/ 90632 h 671635"/>
            <a:gd name="connsiteX2" fmla="*/ 650537 w 2605132"/>
            <a:gd name="connsiteY2" fmla="*/ 6812 h 671635"/>
            <a:gd name="connsiteX3" fmla="*/ 1016297 w 2605132"/>
            <a:gd name="connsiteY3" fmla="*/ 6812 h 671635"/>
            <a:gd name="connsiteX4" fmla="*/ 1435397 w 2605132"/>
            <a:gd name="connsiteY4" fmla="*/ 22052 h 671635"/>
            <a:gd name="connsiteX5" fmla="*/ 1869737 w 2605132"/>
            <a:gd name="connsiteY5" fmla="*/ 67772 h 671635"/>
            <a:gd name="connsiteX6" fmla="*/ 2182157 w 2605132"/>
            <a:gd name="connsiteY6" fmla="*/ 83012 h 671635"/>
            <a:gd name="connsiteX7" fmla="*/ 2563157 w 2605132"/>
            <a:gd name="connsiteY7" fmla="*/ 151592 h 671635"/>
            <a:gd name="connsiteX8" fmla="*/ 2586017 w 2605132"/>
            <a:gd name="connsiteY8" fmla="*/ 448772 h 671635"/>
            <a:gd name="connsiteX9" fmla="*/ 2479337 w 2605132"/>
            <a:gd name="connsiteY9" fmla="*/ 532592 h 671635"/>
            <a:gd name="connsiteX10" fmla="*/ 2250737 w 2605132"/>
            <a:gd name="connsiteY10" fmla="*/ 532592 h 671635"/>
            <a:gd name="connsiteX11" fmla="*/ 1984037 w 2605132"/>
            <a:gd name="connsiteY11" fmla="*/ 494492 h 671635"/>
            <a:gd name="connsiteX12" fmla="*/ 1671617 w 2605132"/>
            <a:gd name="connsiteY12" fmla="*/ 403052 h 671635"/>
            <a:gd name="connsiteX13" fmla="*/ 1496357 w 2605132"/>
            <a:gd name="connsiteY13" fmla="*/ 403052 h 671635"/>
            <a:gd name="connsiteX14" fmla="*/ 1092497 w 2605132"/>
            <a:gd name="connsiteY14" fmla="*/ 380192 h 671635"/>
            <a:gd name="connsiteX15" fmla="*/ 833417 w 2605132"/>
            <a:gd name="connsiteY15" fmla="*/ 349712 h 671635"/>
            <a:gd name="connsiteX16" fmla="*/ 627677 w 2605132"/>
            <a:gd name="connsiteY16" fmla="*/ 303992 h 671635"/>
            <a:gd name="connsiteX17" fmla="*/ 353357 w 2605132"/>
            <a:gd name="connsiteY17" fmla="*/ 464012 h 671635"/>
            <a:gd name="connsiteX18" fmla="*/ 216197 w 2605132"/>
            <a:gd name="connsiteY18" fmla="*/ 555452 h 671635"/>
            <a:gd name="connsiteX19" fmla="*/ 48557 w 2605132"/>
            <a:gd name="connsiteY19" fmla="*/ 669752 h 671635"/>
            <a:gd name="connsiteX20" fmla="*/ 2837 w 2605132"/>
            <a:gd name="connsiteY20" fmla="*/ 456392 h 671635"/>
            <a:gd name="connsiteX21" fmla="*/ 10457 w 2605132"/>
            <a:gd name="connsiteY21" fmla="*/ 281132 h 671635"/>
            <a:gd name="connsiteX22" fmla="*/ 40937 w 2605132"/>
            <a:gd name="connsiteY22" fmla="*/ 166832 h 671635"/>
            <a:gd name="connsiteX0" fmla="*/ 40937 w 2605132"/>
            <a:gd name="connsiteY0" fmla="*/ 165285 h 670088"/>
            <a:gd name="connsiteX1" fmla="*/ 269537 w 2605132"/>
            <a:gd name="connsiteY1" fmla="*/ 89085 h 670088"/>
            <a:gd name="connsiteX2" fmla="*/ 650537 w 2605132"/>
            <a:gd name="connsiteY2" fmla="*/ 108905 h 670088"/>
            <a:gd name="connsiteX3" fmla="*/ 1016297 w 2605132"/>
            <a:gd name="connsiteY3" fmla="*/ 5265 h 670088"/>
            <a:gd name="connsiteX4" fmla="*/ 1435397 w 2605132"/>
            <a:gd name="connsiteY4" fmla="*/ 20505 h 670088"/>
            <a:gd name="connsiteX5" fmla="*/ 1869737 w 2605132"/>
            <a:gd name="connsiteY5" fmla="*/ 66225 h 670088"/>
            <a:gd name="connsiteX6" fmla="*/ 2182157 w 2605132"/>
            <a:gd name="connsiteY6" fmla="*/ 81465 h 670088"/>
            <a:gd name="connsiteX7" fmla="*/ 2563157 w 2605132"/>
            <a:gd name="connsiteY7" fmla="*/ 150045 h 670088"/>
            <a:gd name="connsiteX8" fmla="*/ 2586017 w 2605132"/>
            <a:gd name="connsiteY8" fmla="*/ 447225 h 670088"/>
            <a:gd name="connsiteX9" fmla="*/ 2479337 w 2605132"/>
            <a:gd name="connsiteY9" fmla="*/ 531045 h 670088"/>
            <a:gd name="connsiteX10" fmla="*/ 2250737 w 2605132"/>
            <a:gd name="connsiteY10" fmla="*/ 531045 h 670088"/>
            <a:gd name="connsiteX11" fmla="*/ 1984037 w 2605132"/>
            <a:gd name="connsiteY11" fmla="*/ 492945 h 670088"/>
            <a:gd name="connsiteX12" fmla="*/ 1671617 w 2605132"/>
            <a:gd name="connsiteY12" fmla="*/ 401505 h 670088"/>
            <a:gd name="connsiteX13" fmla="*/ 1496357 w 2605132"/>
            <a:gd name="connsiteY13" fmla="*/ 401505 h 670088"/>
            <a:gd name="connsiteX14" fmla="*/ 1092497 w 2605132"/>
            <a:gd name="connsiteY14" fmla="*/ 378645 h 670088"/>
            <a:gd name="connsiteX15" fmla="*/ 833417 w 2605132"/>
            <a:gd name="connsiteY15" fmla="*/ 348165 h 670088"/>
            <a:gd name="connsiteX16" fmla="*/ 627677 w 2605132"/>
            <a:gd name="connsiteY16" fmla="*/ 302445 h 670088"/>
            <a:gd name="connsiteX17" fmla="*/ 353357 w 2605132"/>
            <a:gd name="connsiteY17" fmla="*/ 462465 h 670088"/>
            <a:gd name="connsiteX18" fmla="*/ 216197 w 2605132"/>
            <a:gd name="connsiteY18" fmla="*/ 553905 h 670088"/>
            <a:gd name="connsiteX19" fmla="*/ 48557 w 2605132"/>
            <a:gd name="connsiteY19" fmla="*/ 668205 h 670088"/>
            <a:gd name="connsiteX20" fmla="*/ 2837 w 2605132"/>
            <a:gd name="connsiteY20" fmla="*/ 454845 h 670088"/>
            <a:gd name="connsiteX21" fmla="*/ 10457 w 2605132"/>
            <a:gd name="connsiteY21" fmla="*/ 279585 h 670088"/>
            <a:gd name="connsiteX22" fmla="*/ 40937 w 2605132"/>
            <a:gd name="connsiteY22" fmla="*/ 165285 h 670088"/>
            <a:gd name="connsiteX0" fmla="*/ 40937 w 2605132"/>
            <a:gd name="connsiteY0" fmla="*/ 144945 h 649748"/>
            <a:gd name="connsiteX1" fmla="*/ 269537 w 2605132"/>
            <a:gd name="connsiteY1" fmla="*/ 68745 h 649748"/>
            <a:gd name="connsiteX2" fmla="*/ 650537 w 2605132"/>
            <a:gd name="connsiteY2" fmla="*/ 88565 h 649748"/>
            <a:gd name="connsiteX3" fmla="*/ 1008677 w 2605132"/>
            <a:gd name="connsiteY3" fmla="*/ 32758 h 649748"/>
            <a:gd name="connsiteX4" fmla="*/ 1435397 w 2605132"/>
            <a:gd name="connsiteY4" fmla="*/ 165 h 649748"/>
            <a:gd name="connsiteX5" fmla="*/ 1869737 w 2605132"/>
            <a:gd name="connsiteY5" fmla="*/ 45885 h 649748"/>
            <a:gd name="connsiteX6" fmla="*/ 2182157 w 2605132"/>
            <a:gd name="connsiteY6" fmla="*/ 61125 h 649748"/>
            <a:gd name="connsiteX7" fmla="*/ 2563157 w 2605132"/>
            <a:gd name="connsiteY7" fmla="*/ 129705 h 649748"/>
            <a:gd name="connsiteX8" fmla="*/ 2586017 w 2605132"/>
            <a:gd name="connsiteY8" fmla="*/ 426885 h 649748"/>
            <a:gd name="connsiteX9" fmla="*/ 2479337 w 2605132"/>
            <a:gd name="connsiteY9" fmla="*/ 510705 h 649748"/>
            <a:gd name="connsiteX10" fmla="*/ 2250737 w 2605132"/>
            <a:gd name="connsiteY10" fmla="*/ 510705 h 649748"/>
            <a:gd name="connsiteX11" fmla="*/ 1984037 w 2605132"/>
            <a:gd name="connsiteY11" fmla="*/ 472605 h 649748"/>
            <a:gd name="connsiteX12" fmla="*/ 1671617 w 2605132"/>
            <a:gd name="connsiteY12" fmla="*/ 381165 h 649748"/>
            <a:gd name="connsiteX13" fmla="*/ 1496357 w 2605132"/>
            <a:gd name="connsiteY13" fmla="*/ 381165 h 649748"/>
            <a:gd name="connsiteX14" fmla="*/ 1092497 w 2605132"/>
            <a:gd name="connsiteY14" fmla="*/ 358305 h 649748"/>
            <a:gd name="connsiteX15" fmla="*/ 833417 w 2605132"/>
            <a:gd name="connsiteY15" fmla="*/ 327825 h 649748"/>
            <a:gd name="connsiteX16" fmla="*/ 627677 w 2605132"/>
            <a:gd name="connsiteY16" fmla="*/ 282105 h 649748"/>
            <a:gd name="connsiteX17" fmla="*/ 353357 w 2605132"/>
            <a:gd name="connsiteY17" fmla="*/ 442125 h 649748"/>
            <a:gd name="connsiteX18" fmla="*/ 216197 w 2605132"/>
            <a:gd name="connsiteY18" fmla="*/ 533565 h 649748"/>
            <a:gd name="connsiteX19" fmla="*/ 48557 w 2605132"/>
            <a:gd name="connsiteY19" fmla="*/ 647865 h 649748"/>
            <a:gd name="connsiteX20" fmla="*/ 2837 w 2605132"/>
            <a:gd name="connsiteY20" fmla="*/ 434505 h 649748"/>
            <a:gd name="connsiteX21" fmla="*/ 10457 w 2605132"/>
            <a:gd name="connsiteY21" fmla="*/ 259245 h 649748"/>
            <a:gd name="connsiteX22" fmla="*/ 40937 w 2605132"/>
            <a:gd name="connsiteY22" fmla="*/ 144945 h 649748"/>
            <a:gd name="connsiteX0" fmla="*/ 40937 w 2605132"/>
            <a:gd name="connsiteY0" fmla="*/ 144945 h 649748"/>
            <a:gd name="connsiteX1" fmla="*/ 269537 w 2605132"/>
            <a:gd name="connsiteY1" fmla="*/ 132523 h 649748"/>
            <a:gd name="connsiteX2" fmla="*/ 650537 w 2605132"/>
            <a:gd name="connsiteY2" fmla="*/ 88565 h 649748"/>
            <a:gd name="connsiteX3" fmla="*/ 1008677 w 2605132"/>
            <a:gd name="connsiteY3" fmla="*/ 32758 h 649748"/>
            <a:gd name="connsiteX4" fmla="*/ 1435397 w 2605132"/>
            <a:gd name="connsiteY4" fmla="*/ 165 h 649748"/>
            <a:gd name="connsiteX5" fmla="*/ 1869737 w 2605132"/>
            <a:gd name="connsiteY5" fmla="*/ 45885 h 649748"/>
            <a:gd name="connsiteX6" fmla="*/ 2182157 w 2605132"/>
            <a:gd name="connsiteY6" fmla="*/ 61125 h 649748"/>
            <a:gd name="connsiteX7" fmla="*/ 2563157 w 2605132"/>
            <a:gd name="connsiteY7" fmla="*/ 129705 h 649748"/>
            <a:gd name="connsiteX8" fmla="*/ 2586017 w 2605132"/>
            <a:gd name="connsiteY8" fmla="*/ 426885 h 649748"/>
            <a:gd name="connsiteX9" fmla="*/ 2479337 w 2605132"/>
            <a:gd name="connsiteY9" fmla="*/ 510705 h 649748"/>
            <a:gd name="connsiteX10" fmla="*/ 2250737 w 2605132"/>
            <a:gd name="connsiteY10" fmla="*/ 510705 h 649748"/>
            <a:gd name="connsiteX11" fmla="*/ 1984037 w 2605132"/>
            <a:gd name="connsiteY11" fmla="*/ 472605 h 649748"/>
            <a:gd name="connsiteX12" fmla="*/ 1671617 w 2605132"/>
            <a:gd name="connsiteY12" fmla="*/ 381165 h 649748"/>
            <a:gd name="connsiteX13" fmla="*/ 1496357 w 2605132"/>
            <a:gd name="connsiteY13" fmla="*/ 381165 h 649748"/>
            <a:gd name="connsiteX14" fmla="*/ 1092497 w 2605132"/>
            <a:gd name="connsiteY14" fmla="*/ 358305 h 649748"/>
            <a:gd name="connsiteX15" fmla="*/ 833417 w 2605132"/>
            <a:gd name="connsiteY15" fmla="*/ 327825 h 649748"/>
            <a:gd name="connsiteX16" fmla="*/ 627677 w 2605132"/>
            <a:gd name="connsiteY16" fmla="*/ 282105 h 649748"/>
            <a:gd name="connsiteX17" fmla="*/ 353357 w 2605132"/>
            <a:gd name="connsiteY17" fmla="*/ 442125 h 649748"/>
            <a:gd name="connsiteX18" fmla="*/ 216197 w 2605132"/>
            <a:gd name="connsiteY18" fmla="*/ 533565 h 649748"/>
            <a:gd name="connsiteX19" fmla="*/ 48557 w 2605132"/>
            <a:gd name="connsiteY19" fmla="*/ 647865 h 649748"/>
            <a:gd name="connsiteX20" fmla="*/ 2837 w 2605132"/>
            <a:gd name="connsiteY20" fmla="*/ 434505 h 649748"/>
            <a:gd name="connsiteX21" fmla="*/ 10457 w 2605132"/>
            <a:gd name="connsiteY21" fmla="*/ 259245 h 649748"/>
            <a:gd name="connsiteX22" fmla="*/ 40937 w 2605132"/>
            <a:gd name="connsiteY22" fmla="*/ 144945 h 649748"/>
            <a:gd name="connsiteX0" fmla="*/ 23716 w 2618391"/>
            <a:gd name="connsiteY0" fmla="*/ 259245 h 649748"/>
            <a:gd name="connsiteX1" fmla="*/ 282796 w 2618391"/>
            <a:gd name="connsiteY1" fmla="*/ 132523 h 649748"/>
            <a:gd name="connsiteX2" fmla="*/ 663796 w 2618391"/>
            <a:gd name="connsiteY2" fmla="*/ 88565 h 649748"/>
            <a:gd name="connsiteX3" fmla="*/ 1021936 w 2618391"/>
            <a:gd name="connsiteY3" fmla="*/ 32758 h 649748"/>
            <a:gd name="connsiteX4" fmla="*/ 1448656 w 2618391"/>
            <a:gd name="connsiteY4" fmla="*/ 165 h 649748"/>
            <a:gd name="connsiteX5" fmla="*/ 1882996 w 2618391"/>
            <a:gd name="connsiteY5" fmla="*/ 45885 h 649748"/>
            <a:gd name="connsiteX6" fmla="*/ 2195416 w 2618391"/>
            <a:gd name="connsiteY6" fmla="*/ 61125 h 649748"/>
            <a:gd name="connsiteX7" fmla="*/ 2576416 w 2618391"/>
            <a:gd name="connsiteY7" fmla="*/ 129705 h 649748"/>
            <a:gd name="connsiteX8" fmla="*/ 2599276 w 2618391"/>
            <a:gd name="connsiteY8" fmla="*/ 426885 h 649748"/>
            <a:gd name="connsiteX9" fmla="*/ 2492596 w 2618391"/>
            <a:gd name="connsiteY9" fmla="*/ 510705 h 649748"/>
            <a:gd name="connsiteX10" fmla="*/ 2263996 w 2618391"/>
            <a:gd name="connsiteY10" fmla="*/ 510705 h 649748"/>
            <a:gd name="connsiteX11" fmla="*/ 1997296 w 2618391"/>
            <a:gd name="connsiteY11" fmla="*/ 472605 h 649748"/>
            <a:gd name="connsiteX12" fmla="*/ 1684876 w 2618391"/>
            <a:gd name="connsiteY12" fmla="*/ 381165 h 649748"/>
            <a:gd name="connsiteX13" fmla="*/ 1509616 w 2618391"/>
            <a:gd name="connsiteY13" fmla="*/ 381165 h 649748"/>
            <a:gd name="connsiteX14" fmla="*/ 1105756 w 2618391"/>
            <a:gd name="connsiteY14" fmla="*/ 358305 h 649748"/>
            <a:gd name="connsiteX15" fmla="*/ 846676 w 2618391"/>
            <a:gd name="connsiteY15" fmla="*/ 327825 h 649748"/>
            <a:gd name="connsiteX16" fmla="*/ 640936 w 2618391"/>
            <a:gd name="connsiteY16" fmla="*/ 282105 h 649748"/>
            <a:gd name="connsiteX17" fmla="*/ 366616 w 2618391"/>
            <a:gd name="connsiteY17" fmla="*/ 442125 h 649748"/>
            <a:gd name="connsiteX18" fmla="*/ 229456 w 2618391"/>
            <a:gd name="connsiteY18" fmla="*/ 533565 h 649748"/>
            <a:gd name="connsiteX19" fmla="*/ 61816 w 2618391"/>
            <a:gd name="connsiteY19" fmla="*/ 647865 h 649748"/>
            <a:gd name="connsiteX20" fmla="*/ 16096 w 2618391"/>
            <a:gd name="connsiteY20" fmla="*/ 434505 h 649748"/>
            <a:gd name="connsiteX21" fmla="*/ 23716 w 2618391"/>
            <a:gd name="connsiteY21" fmla="*/ 259245 h 649748"/>
            <a:gd name="connsiteX0" fmla="*/ 28209 w 2622884"/>
            <a:gd name="connsiteY0" fmla="*/ 259245 h 673374"/>
            <a:gd name="connsiteX1" fmla="*/ 287289 w 2622884"/>
            <a:gd name="connsiteY1" fmla="*/ 132523 h 673374"/>
            <a:gd name="connsiteX2" fmla="*/ 668289 w 2622884"/>
            <a:gd name="connsiteY2" fmla="*/ 88565 h 673374"/>
            <a:gd name="connsiteX3" fmla="*/ 1026429 w 2622884"/>
            <a:gd name="connsiteY3" fmla="*/ 32758 h 673374"/>
            <a:gd name="connsiteX4" fmla="*/ 1453149 w 2622884"/>
            <a:gd name="connsiteY4" fmla="*/ 165 h 673374"/>
            <a:gd name="connsiteX5" fmla="*/ 1887489 w 2622884"/>
            <a:gd name="connsiteY5" fmla="*/ 45885 h 673374"/>
            <a:gd name="connsiteX6" fmla="*/ 2199909 w 2622884"/>
            <a:gd name="connsiteY6" fmla="*/ 61125 h 673374"/>
            <a:gd name="connsiteX7" fmla="*/ 2580909 w 2622884"/>
            <a:gd name="connsiteY7" fmla="*/ 129705 h 673374"/>
            <a:gd name="connsiteX8" fmla="*/ 2603769 w 2622884"/>
            <a:gd name="connsiteY8" fmla="*/ 426885 h 673374"/>
            <a:gd name="connsiteX9" fmla="*/ 2497089 w 2622884"/>
            <a:gd name="connsiteY9" fmla="*/ 510705 h 673374"/>
            <a:gd name="connsiteX10" fmla="*/ 2268489 w 2622884"/>
            <a:gd name="connsiteY10" fmla="*/ 510705 h 673374"/>
            <a:gd name="connsiteX11" fmla="*/ 2001789 w 2622884"/>
            <a:gd name="connsiteY11" fmla="*/ 472605 h 673374"/>
            <a:gd name="connsiteX12" fmla="*/ 1689369 w 2622884"/>
            <a:gd name="connsiteY12" fmla="*/ 381165 h 673374"/>
            <a:gd name="connsiteX13" fmla="*/ 1514109 w 2622884"/>
            <a:gd name="connsiteY13" fmla="*/ 381165 h 673374"/>
            <a:gd name="connsiteX14" fmla="*/ 1110249 w 2622884"/>
            <a:gd name="connsiteY14" fmla="*/ 358305 h 673374"/>
            <a:gd name="connsiteX15" fmla="*/ 851169 w 2622884"/>
            <a:gd name="connsiteY15" fmla="*/ 327825 h 673374"/>
            <a:gd name="connsiteX16" fmla="*/ 645429 w 2622884"/>
            <a:gd name="connsiteY16" fmla="*/ 282105 h 673374"/>
            <a:gd name="connsiteX17" fmla="*/ 371109 w 2622884"/>
            <a:gd name="connsiteY17" fmla="*/ 442125 h 673374"/>
            <a:gd name="connsiteX18" fmla="*/ 233949 w 2622884"/>
            <a:gd name="connsiteY18" fmla="*/ 533565 h 673374"/>
            <a:gd name="connsiteX19" fmla="*/ 12969 w 2622884"/>
            <a:gd name="connsiteY19" fmla="*/ 671782 h 673374"/>
            <a:gd name="connsiteX20" fmla="*/ 20589 w 2622884"/>
            <a:gd name="connsiteY20" fmla="*/ 434505 h 673374"/>
            <a:gd name="connsiteX21" fmla="*/ 28209 w 2622884"/>
            <a:gd name="connsiteY21" fmla="*/ 259245 h 673374"/>
            <a:gd name="connsiteX0" fmla="*/ 36393 w 2631068"/>
            <a:gd name="connsiteY0" fmla="*/ 259245 h 673374"/>
            <a:gd name="connsiteX1" fmla="*/ 295473 w 2631068"/>
            <a:gd name="connsiteY1" fmla="*/ 132523 h 673374"/>
            <a:gd name="connsiteX2" fmla="*/ 676473 w 2631068"/>
            <a:gd name="connsiteY2" fmla="*/ 88565 h 673374"/>
            <a:gd name="connsiteX3" fmla="*/ 1034613 w 2631068"/>
            <a:gd name="connsiteY3" fmla="*/ 32758 h 673374"/>
            <a:gd name="connsiteX4" fmla="*/ 1461333 w 2631068"/>
            <a:gd name="connsiteY4" fmla="*/ 165 h 673374"/>
            <a:gd name="connsiteX5" fmla="*/ 1895673 w 2631068"/>
            <a:gd name="connsiteY5" fmla="*/ 45885 h 673374"/>
            <a:gd name="connsiteX6" fmla="*/ 2208093 w 2631068"/>
            <a:gd name="connsiteY6" fmla="*/ 61125 h 673374"/>
            <a:gd name="connsiteX7" fmla="*/ 2589093 w 2631068"/>
            <a:gd name="connsiteY7" fmla="*/ 129705 h 673374"/>
            <a:gd name="connsiteX8" fmla="*/ 2611953 w 2631068"/>
            <a:gd name="connsiteY8" fmla="*/ 426885 h 673374"/>
            <a:gd name="connsiteX9" fmla="*/ 2505273 w 2631068"/>
            <a:gd name="connsiteY9" fmla="*/ 510705 h 673374"/>
            <a:gd name="connsiteX10" fmla="*/ 2276673 w 2631068"/>
            <a:gd name="connsiteY10" fmla="*/ 510705 h 673374"/>
            <a:gd name="connsiteX11" fmla="*/ 2009973 w 2631068"/>
            <a:gd name="connsiteY11" fmla="*/ 472605 h 673374"/>
            <a:gd name="connsiteX12" fmla="*/ 1697553 w 2631068"/>
            <a:gd name="connsiteY12" fmla="*/ 381165 h 673374"/>
            <a:gd name="connsiteX13" fmla="*/ 1522293 w 2631068"/>
            <a:gd name="connsiteY13" fmla="*/ 381165 h 673374"/>
            <a:gd name="connsiteX14" fmla="*/ 1118433 w 2631068"/>
            <a:gd name="connsiteY14" fmla="*/ 358305 h 673374"/>
            <a:gd name="connsiteX15" fmla="*/ 859353 w 2631068"/>
            <a:gd name="connsiteY15" fmla="*/ 327825 h 673374"/>
            <a:gd name="connsiteX16" fmla="*/ 653613 w 2631068"/>
            <a:gd name="connsiteY16" fmla="*/ 282105 h 673374"/>
            <a:gd name="connsiteX17" fmla="*/ 379293 w 2631068"/>
            <a:gd name="connsiteY17" fmla="*/ 442125 h 673374"/>
            <a:gd name="connsiteX18" fmla="*/ 242133 w 2631068"/>
            <a:gd name="connsiteY18" fmla="*/ 533565 h 673374"/>
            <a:gd name="connsiteX19" fmla="*/ 21153 w 2631068"/>
            <a:gd name="connsiteY19" fmla="*/ 671782 h 673374"/>
            <a:gd name="connsiteX20" fmla="*/ 5913 w 2631068"/>
            <a:gd name="connsiteY20" fmla="*/ 434505 h 673374"/>
            <a:gd name="connsiteX21" fmla="*/ 36393 w 2631068"/>
            <a:gd name="connsiteY21" fmla="*/ 259245 h 673374"/>
            <a:gd name="connsiteX0" fmla="*/ 36393 w 2631068"/>
            <a:gd name="connsiteY0" fmla="*/ 259245 h 673374"/>
            <a:gd name="connsiteX1" fmla="*/ 295473 w 2631068"/>
            <a:gd name="connsiteY1" fmla="*/ 132523 h 673374"/>
            <a:gd name="connsiteX2" fmla="*/ 676473 w 2631068"/>
            <a:gd name="connsiteY2" fmla="*/ 88565 h 673374"/>
            <a:gd name="connsiteX3" fmla="*/ 1034613 w 2631068"/>
            <a:gd name="connsiteY3" fmla="*/ 32758 h 673374"/>
            <a:gd name="connsiteX4" fmla="*/ 1461333 w 2631068"/>
            <a:gd name="connsiteY4" fmla="*/ 165 h 673374"/>
            <a:gd name="connsiteX5" fmla="*/ 1895673 w 2631068"/>
            <a:gd name="connsiteY5" fmla="*/ 45885 h 673374"/>
            <a:gd name="connsiteX6" fmla="*/ 2208093 w 2631068"/>
            <a:gd name="connsiteY6" fmla="*/ 61125 h 673374"/>
            <a:gd name="connsiteX7" fmla="*/ 2589093 w 2631068"/>
            <a:gd name="connsiteY7" fmla="*/ 129705 h 673374"/>
            <a:gd name="connsiteX8" fmla="*/ 2611953 w 2631068"/>
            <a:gd name="connsiteY8" fmla="*/ 426885 h 673374"/>
            <a:gd name="connsiteX9" fmla="*/ 2505273 w 2631068"/>
            <a:gd name="connsiteY9" fmla="*/ 510705 h 673374"/>
            <a:gd name="connsiteX10" fmla="*/ 2276673 w 2631068"/>
            <a:gd name="connsiteY10" fmla="*/ 510705 h 673374"/>
            <a:gd name="connsiteX11" fmla="*/ 2009973 w 2631068"/>
            <a:gd name="connsiteY11" fmla="*/ 472605 h 673374"/>
            <a:gd name="connsiteX12" fmla="*/ 1697553 w 2631068"/>
            <a:gd name="connsiteY12" fmla="*/ 381165 h 673374"/>
            <a:gd name="connsiteX13" fmla="*/ 1522293 w 2631068"/>
            <a:gd name="connsiteY13" fmla="*/ 381165 h 673374"/>
            <a:gd name="connsiteX14" fmla="*/ 1118433 w 2631068"/>
            <a:gd name="connsiteY14" fmla="*/ 358305 h 673374"/>
            <a:gd name="connsiteX15" fmla="*/ 859353 w 2631068"/>
            <a:gd name="connsiteY15" fmla="*/ 327825 h 673374"/>
            <a:gd name="connsiteX16" fmla="*/ 653613 w 2631068"/>
            <a:gd name="connsiteY16" fmla="*/ 242244 h 673374"/>
            <a:gd name="connsiteX17" fmla="*/ 379293 w 2631068"/>
            <a:gd name="connsiteY17" fmla="*/ 442125 h 673374"/>
            <a:gd name="connsiteX18" fmla="*/ 242133 w 2631068"/>
            <a:gd name="connsiteY18" fmla="*/ 533565 h 673374"/>
            <a:gd name="connsiteX19" fmla="*/ 21153 w 2631068"/>
            <a:gd name="connsiteY19" fmla="*/ 671782 h 673374"/>
            <a:gd name="connsiteX20" fmla="*/ 5913 w 2631068"/>
            <a:gd name="connsiteY20" fmla="*/ 434505 h 673374"/>
            <a:gd name="connsiteX21" fmla="*/ 36393 w 2631068"/>
            <a:gd name="connsiteY21" fmla="*/ 259245 h 673374"/>
            <a:gd name="connsiteX0" fmla="*/ 36393 w 2631068"/>
            <a:gd name="connsiteY0" fmla="*/ 259205 h 673334"/>
            <a:gd name="connsiteX1" fmla="*/ 295473 w 2631068"/>
            <a:gd name="connsiteY1" fmla="*/ 132483 h 673334"/>
            <a:gd name="connsiteX2" fmla="*/ 691713 w 2631068"/>
            <a:gd name="connsiteY2" fmla="*/ 45641 h 673334"/>
            <a:gd name="connsiteX3" fmla="*/ 1034613 w 2631068"/>
            <a:gd name="connsiteY3" fmla="*/ 32718 h 673334"/>
            <a:gd name="connsiteX4" fmla="*/ 1461333 w 2631068"/>
            <a:gd name="connsiteY4" fmla="*/ 125 h 673334"/>
            <a:gd name="connsiteX5" fmla="*/ 1895673 w 2631068"/>
            <a:gd name="connsiteY5" fmla="*/ 45845 h 673334"/>
            <a:gd name="connsiteX6" fmla="*/ 2208093 w 2631068"/>
            <a:gd name="connsiteY6" fmla="*/ 61085 h 673334"/>
            <a:gd name="connsiteX7" fmla="*/ 2589093 w 2631068"/>
            <a:gd name="connsiteY7" fmla="*/ 129665 h 673334"/>
            <a:gd name="connsiteX8" fmla="*/ 2611953 w 2631068"/>
            <a:gd name="connsiteY8" fmla="*/ 426845 h 673334"/>
            <a:gd name="connsiteX9" fmla="*/ 2505273 w 2631068"/>
            <a:gd name="connsiteY9" fmla="*/ 510665 h 673334"/>
            <a:gd name="connsiteX10" fmla="*/ 2276673 w 2631068"/>
            <a:gd name="connsiteY10" fmla="*/ 510665 h 673334"/>
            <a:gd name="connsiteX11" fmla="*/ 2009973 w 2631068"/>
            <a:gd name="connsiteY11" fmla="*/ 472565 h 673334"/>
            <a:gd name="connsiteX12" fmla="*/ 1697553 w 2631068"/>
            <a:gd name="connsiteY12" fmla="*/ 381125 h 673334"/>
            <a:gd name="connsiteX13" fmla="*/ 1522293 w 2631068"/>
            <a:gd name="connsiteY13" fmla="*/ 381125 h 673334"/>
            <a:gd name="connsiteX14" fmla="*/ 1118433 w 2631068"/>
            <a:gd name="connsiteY14" fmla="*/ 358265 h 673334"/>
            <a:gd name="connsiteX15" fmla="*/ 859353 w 2631068"/>
            <a:gd name="connsiteY15" fmla="*/ 327785 h 673334"/>
            <a:gd name="connsiteX16" fmla="*/ 653613 w 2631068"/>
            <a:gd name="connsiteY16" fmla="*/ 242204 h 673334"/>
            <a:gd name="connsiteX17" fmla="*/ 379293 w 2631068"/>
            <a:gd name="connsiteY17" fmla="*/ 442085 h 673334"/>
            <a:gd name="connsiteX18" fmla="*/ 242133 w 2631068"/>
            <a:gd name="connsiteY18" fmla="*/ 533525 h 673334"/>
            <a:gd name="connsiteX19" fmla="*/ 21153 w 2631068"/>
            <a:gd name="connsiteY19" fmla="*/ 671742 h 673334"/>
            <a:gd name="connsiteX20" fmla="*/ 5913 w 2631068"/>
            <a:gd name="connsiteY20" fmla="*/ 434465 h 673334"/>
            <a:gd name="connsiteX21" fmla="*/ 36393 w 2631068"/>
            <a:gd name="connsiteY21" fmla="*/ 259205 h 673334"/>
            <a:gd name="connsiteX0" fmla="*/ 35793 w 2630468"/>
            <a:gd name="connsiteY0" fmla="*/ 259205 h 673334"/>
            <a:gd name="connsiteX1" fmla="*/ 241533 w 2630468"/>
            <a:gd name="connsiteY1" fmla="*/ 75304 h 673334"/>
            <a:gd name="connsiteX2" fmla="*/ 691113 w 2630468"/>
            <a:gd name="connsiteY2" fmla="*/ 45641 h 673334"/>
            <a:gd name="connsiteX3" fmla="*/ 1034013 w 2630468"/>
            <a:gd name="connsiteY3" fmla="*/ 32718 h 673334"/>
            <a:gd name="connsiteX4" fmla="*/ 1460733 w 2630468"/>
            <a:gd name="connsiteY4" fmla="*/ 125 h 673334"/>
            <a:gd name="connsiteX5" fmla="*/ 1895073 w 2630468"/>
            <a:gd name="connsiteY5" fmla="*/ 45845 h 673334"/>
            <a:gd name="connsiteX6" fmla="*/ 2207493 w 2630468"/>
            <a:gd name="connsiteY6" fmla="*/ 61085 h 673334"/>
            <a:gd name="connsiteX7" fmla="*/ 2588493 w 2630468"/>
            <a:gd name="connsiteY7" fmla="*/ 129665 h 673334"/>
            <a:gd name="connsiteX8" fmla="*/ 2611353 w 2630468"/>
            <a:gd name="connsiteY8" fmla="*/ 426845 h 673334"/>
            <a:gd name="connsiteX9" fmla="*/ 2504673 w 2630468"/>
            <a:gd name="connsiteY9" fmla="*/ 510665 h 673334"/>
            <a:gd name="connsiteX10" fmla="*/ 2276073 w 2630468"/>
            <a:gd name="connsiteY10" fmla="*/ 510665 h 673334"/>
            <a:gd name="connsiteX11" fmla="*/ 2009373 w 2630468"/>
            <a:gd name="connsiteY11" fmla="*/ 472565 h 673334"/>
            <a:gd name="connsiteX12" fmla="*/ 1696953 w 2630468"/>
            <a:gd name="connsiteY12" fmla="*/ 381125 h 673334"/>
            <a:gd name="connsiteX13" fmla="*/ 1521693 w 2630468"/>
            <a:gd name="connsiteY13" fmla="*/ 381125 h 673334"/>
            <a:gd name="connsiteX14" fmla="*/ 1117833 w 2630468"/>
            <a:gd name="connsiteY14" fmla="*/ 358265 h 673334"/>
            <a:gd name="connsiteX15" fmla="*/ 858753 w 2630468"/>
            <a:gd name="connsiteY15" fmla="*/ 327785 h 673334"/>
            <a:gd name="connsiteX16" fmla="*/ 653013 w 2630468"/>
            <a:gd name="connsiteY16" fmla="*/ 242204 h 673334"/>
            <a:gd name="connsiteX17" fmla="*/ 378693 w 2630468"/>
            <a:gd name="connsiteY17" fmla="*/ 442085 h 673334"/>
            <a:gd name="connsiteX18" fmla="*/ 241533 w 2630468"/>
            <a:gd name="connsiteY18" fmla="*/ 533525 h 673334"/>
            <a:gd name="connsiteX19" fmla="*/ 20553 w 2630468"/>
            <a:gd name="connsiteY19" fmla="*/ 671742 h 673334"/>
            <a:gd name="connsiteX20" fmla="*/ 5313 w 2630468"/>
            <a:gd name="connsiteY20" fmla="*/ 434465 h 673334"/>
            <a:gd name="connsiteX21" fmla="*/ 35793 w 2630468"/>
            <a:gd name="connsiteY21" fmla="*/ 259205 h 673334"/>
            <a:gd name="connsiteX0" fmla="*/ 35793 w 2630468"/>
            <a:gd name="connsiteY0" fmla="*/ 259205 h 673334"/>
            <a:gd name="connsiteX1" fmla="*/ 180574 w 2630468"/>
            <a:gd name="connsiteY1" fmla="*/ 53862 h 673334"/>
            <a:gd name="connsiteX2" fmla="*/ 691113 w 2630468"/>
            <a:gd name="connsiteY2" fmla="*/ 45641 h 673334"/>
            <a:gd name="connsiteX3" fmla="*/ 1034013 w 2630468"/>
            <a:gd name="connsiteY3" fmla="*/ 32718 h 673334"/>
            <a:gd name="connsiteX4" fmla="*/ 1460733 w 2630468"/>
            <a:gd name="connsiteY4" fmla="*/ 125 h 673334"/>
            <a:gd name="connsiteX5" fmla="*/ 1895073 w 2630468"/>
            <a:gd name="connsiteY5" fmla="*/ 45845 h 673334"/>
            <a:gd name="connsiteX6" fmla="*/ 2207493 w 2630468"/>
            <a:gd name="connsiteY6" fmla="*/ 61085 h 673334"/>
            <a:gd name="connsiteX7" fmla="*/ 2588493 w 2630468"/>
            <a:gd name="connsiteY7" fmla="*/ 129665 h 673334"/>
            <a:gd name="connsiteX8" fmla="*/ 2611353 w 2630468"/>
            <a:gd name="connsiteY8" fmla="*/ 426845 h 673334"/>
            <a:gd name="connsiteX9" fmla="*/ 2504673 w 2630468"/>
            <a:gd name="connsiteY9" fmla="*/ 510665 h 673334"/>
            <a:gd name="connsiteX10" fmla="*/ 2276073 w 2630468"/>
            <a:gd name="connsiteY10" fmla="*/ 510665 h 673334"/>
            <a:gd name="connsiteX11" fmla="*/ 2009373 w 2630468"/>
            <a:gd name="connsiteY11" fmla="*/ 472565 h 673334"/>
            <a:gd name="connsiteX12" fmla="*/ 1696953 w 2630468"/>
            <a:gd name="connsiteY12" fmla="*/ 381125 h 673334"/>
            <a:gd name="connsiteX13" fmla="*/ 1521693 w 2630468"/>
            <a:gd name="connsiteY13" fmla="*/ 381125 h 673334"/>
            <a:gd name="connsiteX14" fmla="*/ 1117833 w 2630468"/>
            <a:gd name="connsiteY14" fmla="*/ 358265 h 673334"/>
            <a:gd name="connsiteX15" fmla="*/ 858753 w 2630468"/>
            <a:gd name="connsiteY15" fmla="*/ 327785 h 673334"/>
            <a:gd name="connsiteX16" fmla="*/ 653013 w 2630468"/>
            <a:gd name="connsiteY16" fmla="*/ 242204 h 673334"/>
            <a:gd name="connsiteX17" fmla="*/ 378693 w 2630468"/>
            <a:gd name="connsiteY17" fmla="*/ 442085 h 673334"/>
            <a:gd name="connsiteX18" fmla="*/ 241533 w 2630468"/>
            <a:gd name="connsiteY18" fmla="*/ 533525 h 673334"/>
            <a:gd name="connsiteX19" fmla="*/ 20553 w 2630468"/>
            <a:gd name="connsiteY19" fmla="*/ 671742 h 673334"/>
            <a:gd name="connsiteX20" fmla="*/ 5313 w 2630468"/>
            <a:gd name="connsiteY20" fmla="*/ 434465 h 673334"/>
            <a:gd name="connsiteX21" fmla="*/ 35793 w 2630468"/>
            <a:gd name="connsiteY21" fmla="*/ 259205 h 673334"/>
            <a:gd name="connsiteX0" fmla="*/ 35793 w 2630468"/>
            <a:gd name="connsiteY0" fmla="*/ 259205 h 673334"/>
            <a:gd name="connsiteX1" fmla="*/ 157714 w 2630468"/>
            <a:gd name="connsiteY1" fmla="*/ 103894 h 673334"/>
            <a:gd name="connsiteX2" fmla="*/ 691113 w 2630468"/>
            <a:gd name="connsiteY2" fmla="*/ 45641 h 673334"/>
            <a:gd name="connsiteX3" fmla="*/ 1034013 w 2630468"/>
            <a:gd name="connsiteY3" fmla="*/ 32718 h 673334"/>
            <a:gd name="connsiteX4" fmla="*/ 1460733 w 2630468"/>
            <a:gd name="connsiteY4" fmla="*/ 125 h 673334"/>
            <a:gd name="connsiteX5" fmla="*/ 1895073 w 2630468"/>
            <a:gd name="connsiteY5" fmla="*/ 45845 h 673334"/>
            <a:gd name="connsiteX6" fmla="*/ 2207493 w 2630468"/>
            <a:gd name="connsiteY6" fmla="*/ 61085 h 673334"/>
            <a:gd name="connsiteX7" fmla="*/ 2588493 w 2630468"/>
            <a:gd name="connsiteY7" fmla="*/ 129665 h 673334"/>
            <a:gd name="connsiteX8" fmla="*/ 2611353 w 2630468"/>
            <a:gd name="connsiteY8" fmla="*/ 426845 h 673334"/>
            <a:gd name="connsiteX9" fmla="*/ 2504673 w 2630468"/>
            <a:gd name="connsiteY9" fmla="*/ 510665 h 673334"/>
            <a:gd name="connsiteX10" fmla="*/ 2276073 w 2630468"/>
            <a:gd name="connsiteY10" fmla="*/ 510665 h 673334"/>
            <a:gd name="connsiteX11" fmla="*/ 2009373 w 2630468"/>
            <a:gd name="connsiteY11" fmla="*/ 472565 h 673334"/>
            <a:gd name="connsiteX12" fmla="*/ 1696953 w 2630468"/>
            <a:gd name="connsiteY12" fmla="*/ 381125 h 673334"/>
            <a:gd name="connsiteX13" fmla="*/ 1521693 w 2630468"/>
            <a:gd name="connsiteY13" fmla="*/ 381125 h 673334"/>
            <a:gd name="connsiteX14" fmla="*/ 1117833 w 2630468"/>
            <a:gd name="connsiteY14" fmla="*/ 358265 h 673334"/>
            <a:gd name="connsiteX15" fmla="*/ 858753 w 2630468"/>
            <a:gd name="connsiteY15" fmla="*/ 327785 h 673334"/>
            <a:gd name="connsiteX16" fmla="*/ 653013 w 2630468"/>
            <a:gd name="connsiteY16" fmla="*/ 242204 h 673334"/>
            <a:gd name="connsiteX17" fmla="*/ 378693 w 2630468"/>
            <a:gd name="connsiteY17" fmla="*/ 442085 h 673334"/>
            <a:gd name="connsiteX18" fmla="*/ 241533 w 2630468"/>
            <a:gd name="connsiteY18" fmla="*/ 533525 h 673334"/>
            <a:gd name="connsiteX19" fmla="*/ 20553 w 2630468"/>
            <a:gd name="connsiteY19" fmla="*/ 671742 h 673334"/>
            <a:gd name="connsiteX20" fmla="*/ 5313 w 2630468"/>
            <a:gd name="connsiteY20" fmla="*/ 434465 h 673334"/>
            <a:gd name="connsiteX21" fmla="*/ 35793 w 2630468"/>
            <a:gd name="connsiteY21" fmla="*/ 259205 h 673334"/>
            <a:gd name="connsiteX0" fmla="*/ 35793 w 2630468"/>
            <a:gd name="connsiteY0" fmla="*/ 259333 h 673462"/>
            <a:gd name="connsiteX1" fmla="*/ 157714 w 2630468"/>
            <a:gd name="connsiteY1" fmla="*/ 104022 h 673462"/>
            <a:gd name="connsiteX2" fmla="*/ 691113 w 2630468"/>
            <a:gd name="connsiteY2" fmla="*/ 45769 h 673462"/>
            <a:gd name="connsiteX3" fmla="*/ 965433 w 2630468"/>
            <a:gd name="connsiteY3" fmla="*/ 68583 h 673462"/>
            <a:gd name="connsiteX4" fmla="*/ 1460733 w 2630468"/>
            <a:gd name="connsiteY4" fmla="*/ 253 h 673462"/>
            <a:gd name="connsiteX5" fmla="*/ 1895073 w 2630468"/>
            <a:gd name="connsiteY5" fmla="*/ 45973 h 673462"/>
            <a:gd name="connsiteX6" fmla="*/ 2207493 w 2630468"/>
            <a:gd name="connsiteY6" fmla="*/ 61213 h 673462"/>
            <a:gd name="connsiteX7" fmla="*/ 2588493 w 2630468"/>
            <a:gd name="connsiteY7" fmla="*/ 129793 h 673462"/>
            <a:gd name="connsiteX8" fmla="*/ 2611353 w 2630468"/>
            <a:gd name="connsiteY8" fmla="*/ 426973 h 673462"/>
            <a:gd name="connsiteX9" fmla="*/ 2504673 w 2630468"/>
            <a:gd name="connsiteY9" fmla="*/ 510793 h 673462"/>
            <a:gd name="connsiteX10" fmla="*/ 2276073 w 2630468"/>
            <a:gd name="connsiteY10" fmla="*/ 510793 h 673462"/>
            <a:gd name="connsiteX11" fmla="*/ 2009373 w 2630468"/>
            <a:gd name="connsiteY11" fmla="*/ 472693 h 673462"/>
            <a:gd name="connsiteX12" fmla="*/ 1696953 w 2630468"/>
            <a:gd name="connsiteY12" fmla="*/ 381253 h 673462"/>
            <a:gd name="connsiteX13" fmla="*/ 1521693 w 2630468"/>
            <a:gd name="connsiteY13" fmla="*/ 381253 h 673462"/>
            <a:gd name="connsiteX14" fmla="*/ 1117833 w 2630468"/>
            <a:gd name="connsiteY14" fmla="*/ 358393 h 673462"/>
            <a:gd name="connsiteX15" fmla="*/ 858753 w 2630468"/>
            <a:gd name="connsiteY15" fmla="*/ 327913 h 673462"/>
            <a:gd name="connsiteX16" fmla="*/ 653013 w 2630468"/>
            <a:gd name="connsiteY16" fmla="*/ 242332 h 673462"/>
            <a:gd name="connsiteX17" fmla="*/ 378693 w 2630468"/>
            <a:gd name="connsiteY17" fmla="*/ 442213 h 673462"/>
            <a:gd name="connsiteX18" fmla="*/ 241533 w 2630468"/>
            <a:gd name="connsiteY18" fmla="*/ 533653 h 673462"/>
            <a:gd name="connsiteX19" fmla="*/ 20553 w 2630468"/>
            <a:gd name="connsiteY19" fmla="*/ 671870 h 673462"/>
            <a:gd name="connsiteX20" fmla="*/ 5313 w 2630468"/>
            <a:gd name="connsiteY20" fmla="*/ 434593 h 673462"/>
            <a:gd name="connsiteX21" fmla="*/ 35793 w 2630468"/>
            <a:gd name="connsiteY21" fmla="*/ 259333 h 673462"/>
            <a:gd name="connsiteX0" fmla="*/ 35793 w 2630468"/>
            <a:gd name="connsiteY0" fmla="*/ 259333 h 673462"/>
            <a:gd name="connsiteX1" fmla="*/ 157714 w 2630468"/>
            <a:gd name="connsiteY1" fmla="*/ 104022 h 673462"/>
            <a:gd name="connsiteX2" fmla="*/ 599673 w 2630468"/>
            <a:gd name="connsiteY2" fmla="*/ 88653 h 673462"/>
            <a:gd name="connsiteX3" fmla="*/ 965433 w 2630468"/>
            <a:gd name="connsiteY3" fmla="*/ 68583 h 673462"/>
            <a:gd name="connsiteX4" fmla="*/ 1460733 w 2630468"/>
            <a:gd name="connsiteY4" fmla="*/ 253 h 673462"/>
            <a:gd name="connsiteX5" fmla="*/ 1895073 w 2630468"/>
            <a:gd name="connsiteY5" fmla="*/ 45973 h 673462"/>
            <a:gd name="connsiteX6" fmla="*/ 2207493 w 2630468"/>
            <a:gd name="connsiteY6" fmla="*/ 61213 h 673462"/>
            <a:gd name="connsiteX7" fmla="*/ 2588493 w 2630468"/>
            <a:gd name="connsiteY7" fmla="*/ 129793 h 673462"/>
            <a:gd name="connsiteX8" fmla="*/ 2611353 w 2630468"/>
            <a:gd name="connsiteY8" fmla="*/ 426973 h 673462"/>
            <a:gd name="connsiteX9" fmla="*/ 2504673 w 2630468"/>
            <a:gd name="connsiteY9" fmla="*/ 510793 h 673462"/>
            <a:gd name="connsiteX10" fmla="*/ 2276073 w 2630468"/>
            <a:gd name="connsiteY10" fmla="*/ 510793 h 673462"/>
            <a:gd name="connsiteX11" fmla="*/ 2009373 w 2630468"/>
            <a:gd name="connsiteY11" fmla="*/ 472693 h 673462"/>
            <a:gd name="connsiteX12" fmla="*/ 1696953 w 2630468"/>
            <a:gd name="connsiteY12" fmla="*/ 381253 h 673462"/>
            <a:gd name="connsiteX13" fmla="*/ 1521693 w 2630468"/>
            <a:gd name="connsiteY13" fmla="*/ 381253 h 673462"/>
            <a:gd name="connsiteX14" fmla="*/ 1117833 w 2630468"/>
            <a:gd name="connsiteY14" fmla="*/ 358393 h 673462"/>
            <a:gd name="connsiteX15" fmla="*/ 858753 w 2630468"/>
            <a:gd name="connsiteY15" fmla="*/ 327913 h 673462"/>
            <a:gd name="connsiteX16" fmla="*/ 653013 w 2630468"/>
            <a:gd name="connsiteY16" fmla="*/ 242332 h 673462"/>
            <a:gd name="connsiteX17" fmla="*/ 378693 w 2630468"/>
            <a:gd name="connsiteY17" fmla="*/ 442213 h 673462"/>
            <a:gd name="connsiteX18" fmla="*/ 241533 w 2630468"/>
            <a:gd name="connsiteY18" fmla="*/ 533653 h 673462"/>
            <a:gd name="connsiteX19" fmla="*/ 20553 w 2630468"/>
            <a:gd name="connsiteY19" fmla="*/ 671870 h 673462"/>
            <a:gd name="connsiteX20" fmla="*/ 5313 w 2630468"/>
            <a:gd name="connsiteY20" fmla="*/ 434593 h 673462"/>
            <a:gd name="connsiteX21" fmla="*/ 35793 w 2630468"/>
            <a:gd name="connsiteY21" fmla="*/ 259333 h 673462"/>
            <a:gd name="connsiteX0" fmla="*/ 35793 w 2630468"/>
            <a:gd name="connsiteY0" fmla="*/ 259333 h 673462"/>
            <a:gd name="connsiteX1" fmla="*/ 127234 w 2630468"/>
            <a:gd name="connsiteY1" fmla="*/ 132612 h 673462"/>
            <a:gd name="connsiteX2" fmla="*/ 599673 w 2630468"/>
            <a:gd name="connsiteY2" fmla="*/ 88653 h 673462"/>
            <a:gd name="connsiteX3" fmla="*/ 965433 w 2630468"/>
            <a:gd name="connsiteY3" fmla="*/ 68583 h 673462"/>
            <a:gd name="connsiteX4" fmla="*/ 1460733 w 2630468"/>
            <a:gd name="connsiteY4" fmla="*/ 253 h 673462"/>
            <a:gd name="connsiteX5" fmla="*/ 1895073 w 2630468"/>
            <a:gd name="connsiteY5" fmla="*/ 45973 h 673462"/>
            <a:gd name="connsiteX6" fmla="*/ 2207493 w 2630468"/>
            <a:gd name="connsiteY6" fmla="*/ 61213 h 673462"/>
            <a:gd name="connsiteX7" fmla="*/ 2588493 w 2630468"/>
            <a:gd name="connsiteY7" fmla="*/ 129793 h 673462"/>
            <a:gd name="connsiteX8" fmla="*/ 2611353 w 2630468"/>
            <a:gd name="connsiteY8" fmla="*/ 426973 h 673462"/>
            <a:gd name="connsiteX9" fmla="*/ 2504673 w 2630468"/>
            <a:gd name="connsiteY9" fmla="*/ 510793 h 673462"/>
            <a:gd name="connsiteX10" fmla="*/ 2276073 w 2630468"/>
            <a:gd name="connsiteY10" fmla="*/ 510793 h 673462"/>
            <a:gd name="connsiteX11" fmla="*/ 2009373 w 2630468"/>
            <a:gd name="connsiteY11" fmla="*/ 472693 h 673462"/>
            <a:gd name="connsiteX12" fmla="*/ 1696953 w 2630468"/>
            <a:gd name="connsiteY12" fmla="*/ 381253 h 673462"/>
            <a:gd name="connsiteX13" fmla="*/ 1521693 w 2630468"/>
            <a:gd name="connsiteY13" fmla="*/ 381253 h 673462"/>
            <a:gd name="connsiteX14" fmla="*/ 1117833 w 2630468"/>
            <a:gd name="connsiteY14" fmla="*/ 358393 h 673462"/>
            <a:gd name="connsiteX15" fmla="*/ 858753 w 2630468"/>
            <a:gd name="connsiteY15" fmla="*/ 327913 h 673462"/>
            <a:gd name="connsiteX16" fmla="*/ 653013 w 2630468"/>
            <a:gd name="connsiteY16" fmla="*/ 242332 h 673462"/>
            <a:gd name="connsiteX17" fmla="*/ 378693 w 2630468"/>
            <a:gd name="connsiteY17" fmla="*/ 442213 h 673462"/>
            <a:gd name="connsiteX18" fmla="*/ 241533 w 2630468"/>
            <a:gd name="connsiteY18" fmla="*/ 533653 h 673462"/>
            <a:gd name="connsiteX19" fmla="*/ 20553 w 2630468"/>
            <a:gd name="connsiteY19" fmla="*/ 671870 h 673462"/>
            <a:gd name="connsiteX20" fmla="*/ 5313 w 2630468"/>
            <a:gd name="connsiteY20" fmla="*/ 434593 h 673462"/>
            <a:gd name="connsiteX21" fmla="*/ 35793 w 2630468"/>
            <a:gd name="connsiteY21" fmla="*/ 259333 h 673462"/>
            <a:gd name="connsiteX0" fmla="*/ 35793 w 2629126"/>
            <a:gd name="connsiteY0" fmla="*/ 259333 h 711132"/>
            <a:gd name="connsiteX1" fmla="*/ 127234 w 2629126"/>
            <a:gd name="connsiteY1" fmla="*/ 132612 h 711132"/>
            <a:gd name="connsiteX2" fmla="*/ 599673 w 2629126"/>
            <a:gd name="connsiteY2" fmla="*/ 88653 h 711132"/>
            <a:gd name="connsiteX3" fmla="*/ 965433 w 2629126"/>
            <a:gd name="connsiteY3" fmla="*/ 68583 h 711132"/>
            <a:gd name="connsiteX4" fmla="*/ 1460733 w 2629126"/>
            <a:gd name="connsiteY4" fmla="*/ 253 h 711132"/>
            <a:gd name="connsiteX5" fmla="*/ 1895073 w 2629126"/>
            <a:gd name="connsiteY5" fmla="*/ 45973 h 711132"/>
            <a:gd name="connsiteX6" fmla="*/ 2207493 w 2629126"/>
            <a:gd name="connsiteY6" fmla="*/ 61213 h 711132"/>
            <a:gd name="connsiteX7" fmla="*/ 2588493 w 2629126"/>
            <a:gd name="connsiteY7" fmla="*/ 129793 h 711132"/>
            <a:gd name="connsiteX8" fmla="*/ 2611353 w 2629126"/>
            <a:gd name="connsiteY8" fmla="*/ 426973 h 711132"/>
            <a:gd name="connsiteX9" fmla="*/ 2527533 w 2629126"/>
            <a:gd name="connsiteY9" fmla="*/ 710336 h 711132"/>
            <a:gd name="connsiteX10" fmla="*/ 2276073 w 2629126"/>
            <a:gd name="connsiteY10" fmla="*/ 510793 h 711132"/>
            <a:gd name="connsiteX11" fmla="*/ 2009373 w 2629126"/>
            <a:gd name="connsiteY11" fmla="*/ 472693 h 711132"/>
            <a:gd name="connsiteX12" fmla="*/ 1696953 w 2629126"/>
            <a:gd name="connsiteY12" fmla="*/ 381253 h 711132"/>
            <a:gd name="connsiteX13" fmla="*/ 1521693 w 2629126"/>
            <a:gd name="connsiteY13" fmla="*/ 381253 h 711132"/>
            <a:gd name="connsiteX14" fmla="*/ 1117833 w 2629126"/>
            <a:gd name="connsiteY14" fmla="*/ 358393 h 711132"/>
            <a:gd name="connsiteX15" fmla="*/ 858753 w 2629126"/>
            <a:gd name="connsiteY15" fmla="*/ 327913 h 711132"/>
            <a:gd name="connsiteX16" fmla="*/ 653013 w 2629126"/>
            <a:gd name="connsiteY16" fmla="*/ 242332 h 711132"/>
            <a:gd name="connsiteX17" fmla="*/ 378693 w 2629126"/>
            <a:gd name="connsiteY17" fmla="*/ 442213 h 711132"/>
            <a:gd name="connsiteX18" fmla="*/ 241533 w 2629126"/>
            <a:gd name="connsiteY18" fmla="*/ 533653 h 711132"/>
            <a:gd name="connsiteX19" fmla="*/ 20553 w 2629126"/>
            <a:gd name="connsiteY19" fmla="*/ 671870 h 711132"/>
            <a:gd name="connsiteX20" fmla="*/ 5313 w 2629126"/>
            <a:gd name="connsiteY20" fmla="*/ 434593 h 711132"/>
            <a:gd name="connsiteX21" fmla="*/ 35793 w 2629126"/>
            <a:gd name="connsiteY21" fmla="*/ 259333 h 711132"/>
            <a:gd name="connsiteX0" fmla="*/ 35793 w 2629126"/>
            <a:gd name="connsiteY0" fmla="*/ 259333 h 758409"/>
            <a:gd name="connsiteX1" fmla="*/ 127234 w 2629126"/>
            <a:gd name="connsiteY1" fmla="*/ 132612 h 758409"/>
            <a:gd name="connsiteX2" fmla="*/ 599673 w 2629126"/>
            <a:gd name="connsiteY2" fmla="*/ 88653 h 758409"/>
            <a:gd name="connsiteX3" fmla="*/ 965433 w 2629126"/>
            <a:gd name="connsiteY3" fmla="*/ 68583 h 758409"/>
            <a:gd name="connsiteX4" fmla="*/ 1460733 w 2629126"/>
            <a:gd name="connsiteY4" fmla="*/ 253 h 758409"/>
            <a:gd name="connsiteX5" fmla="*/ 1895073 w 2629126"/>
            <a:gd name="connsiteY5" fmla="*/ 45973 h 758409"/>
            <a:gd name="connsiteX6" fmla="*/ 2207493 w 2629126"/>
            <a:gd name="connsiteY6" fmla="*/ 61213 h 758409"/>
            <a:gd name="connsiteX7" fmla="*/ 2588493 w 2629126"/>
            <a:gd name="connsiteY7" fmla="*/ 129793 h 758409"/>
            <a:gd name="connsiteX8" fmla="*/ 2611353 w 2629126"/>
            <a:gd name="connsiteY8" fmla="*/ 426973 h 758409"/>
            <a:gd name="connsiteX9" fmla="*/ 2527533 w 2629126"/>
            <a:gd name="connsiteY9" fmla="*/ 710336 h 758409"/>
            <a:gd name="connsiteX10" fmla="*/ 2245594 w 2629126"/>
            <a:gd name="connsiteY10" fmla="*/ 735280 h 758409"/>
            <a:gd name="connsiteX11" fmla="*/ 2009373 w 2629126"/>
            <a:gd name="connsiteY11" fmla="*/ 472693 h 758409"/>
            <a:gd name="connsiteX12" fmla="*/ 1696953 w 2629126"/>
            <a:gd name="connsiteY12" fmla="*/ 381253 h 758409"/>
            <a:gd name="connsiteX13" fmla="*/ 1521693 w 2629126"/>
            <a:gd name="connsiteY13" fmla="*/ 381253 h 758409"/>
            <a:gd name="connsiteX14" fmla="*/ 1117833 w 2629126"/>
            <a:gd name="connsiteY14" fmla="*/ 358393 h 758409"/>
            <a:gd name="connsiteX15" fmla="*/ 858753 w 2629126"/>
            <a:gd name="connsiteY15" fmla="*/ 327913 h 758409"/>
            <a:gd name="connsiteX16" fmla="*/ 653013 w 2629126"/>
            <a:gd name="connsiteY16" fmla="*/ 242332 h 758409"/>
            <a:gd name="connsiteX17" fmla="*/ 378693 w 2629126"/>
            <a:gd name="connsiteY17" fmla="*/ 442213 h 758409"/>
            <a:gd name="connsiteX18" fmla="*/ 241533 w 2629126"/>
            <a:gd name="connsiteY18" fmla="*/ 533653 h 758409"/>
            <a:gd name="connsiteX19" fmla="*/ 20553 w 2629126"/>
            <a:gd name="connsiteY19" fmla="*/ 671870 h 758409"/>
            <a:gd name="connsiteX20" fmla="*/ 5313 w 2629126"/>
            <a:gd name="connsiteY20" fmla="*/ 434593 h 758409"/>
            <a:gd name="connsiteX21" fmla="*/ 35793 w 2629126"/>
            <a:gd name="connsiteY21" fmla="*/ 259333 h 758409"/>
            <a:gd name="connsiteX0" fmla="*/ 35793 w 2629126"/>
            <a:gd name="connsiteY0" fmla="*/ 259333 h 746144"/>
            <a:gd name="connsiteX1" fmla="*/ 127234 w 2629126"/>
            <a:gd name="connsiteY1" fmla="*/ 132612 h 746144"/>
            <a:gd name="connsiteX2" fmla="*/ 599673 w 2629126"/>
            <a:gd name="connsiteY2" fmla="*/ 88653 h 746144"/>
            <a:gd name="connsiteX3" fmla="*/ 965433 w 2629126"/>
            <a:gd name="connsiteY3" fmla="*/ 68583 h 746144"/>
            <a:gd name="connsiteX4" fmla="*/ 1460733 w 2629126"/>
            <a:gd name="connsiteY4" fmla="*/ 253 h 746144"/>
            <a:gd name="connsiteX5" fmla="*/ 1895073 w 2629126"/>
            <a:gd name="connsiteY5" fmla="*/ 45973 h 746144"/>
            <a:gd name="connsiteX6" fmla="*/ 2207493 w 2629126"/>
            <a:gd name="connsiteY6" fmla="*/ 61213 h 746144"/>
            <a:gd name="connsiteX7" fmla="*/ 2588493 w 2629126"/>
            <a:gd name="connsiteY7" fmla="*/ 129793 h 746144"/>
            <a:gd name="connsiteX8" fmla="*/ 2611353 w 2629126"/>
            <a:gd name="connsiteY8" fmla="*/ 426973 h 746144"/>
            <a:gd name="connsiteX9" fmla="*/ 2527533 w 2629126"/>
            <a:gd name="connsiteY9" fmla="*/ 710336 h 746144"/>
            <a:gd name="connsiteX10" fmla="*/ 2245594 w 2629126"/>
            <a:gd name="connsiteY10" fmla="*/ 735280 h 746144"/>
            <a:gd name="connsiteX11" fmla="*/ 2009373 w 2629126"/>
            <a:gd name="connsiteY11" fmla="*/ 647295 h 746144"/>
            <a:gd name="connsiteX12" fmla="*/ 1696953 w 2629126"/>
            <a:gd name="connsiteY12" fmla="*/ 381253 h 746144"/>
            <a:gd name="connsiteX13" fmla="*/ 1521693 w 2629126"/>
            <a:gd name="connsiteY13" fmla="*/ 381253 h 746144"/>
            <a:gd name="connsiteX14" fmla="*/ 1117833 w 2629126"/>
            <a:gd name="connsiteY14" fmla="*/ 358393 h 746144"/>
            <a:gd name="connsiteX15" fmla="*/ 858753 w 2629126"/>
            <a:gd name="connsiteY15" fmla="*/ 327913 h 746144"/>
            <a:gd name="connsiteX16" fmla="*/ 653013 w 2629126"/>
            <a:gd name="connsiteY16" fmla="*/ 242332 h 746144"/>
            <a:gd name="connsiteX17" fmla="*/ 378693 w 2629126"/>
            <a:gd name="connsiteY17" fmla="*/ 442213 h 746144"/>
            <a:gd name="connsiteX18" fmla="*/ 241533 w 2629126"/>
            <a:gd name="connsiteY18" fmla="*/ 533653 h 746144"/>
            <a:gd name="connsiteX19" fmla="*/ 20553 w 2629126"/>
            <a:gd name="connsiteY19" fmla="*/ 671870 h 746144"/>
            <a:gd name="connsiteX20" fmla="*/ 5313 w 2629126"/>
            <a:gd name="connsiteY20" fmla="*/ 434593 h 746144"/>
            <a:gd name="connsiteX21" fmla="*/ 35793 w 2629126"/>
            <a:gd name="connsiteY21" fmla="*/ 259333 h 746144"/>
            <a:gd name="connsiteX0" fmla="*/ 35793 w 2629126"/>
            <a:gd name="connsiteY0" fmla="*/ 259333 h 746144"/>
            <a:gd name="connsiteX1" fmla="*/ 127234 w 2629126"/>
            <a:gd name="connsiteY1" fmla="*/ 132612 h 746144"/>
            <a:gd name="connsiteX2" fmla="*/ 599673 w 2629126"/>
            <a:gd name="connsiteY2" fmla="*/ 88653 h 746144"/>
            <a:gd name="connsiteX3" fmla="*/ 965433 w 2629126"/>
            <a:gd name="connsiteY3" fmla="*/ 68583 h 746144"/>
            <a:gd name="connsiteX4" fmla="*/ 1460733 w 2629126"/>
            <a:gd name="connsiteY4" fmla="*/ 253 h 746144"/>
            <a:gd name="connsiteX5" fmla="*/ 1895073 w 2629126"/>
            <a:gd name="connsiteY5" fmla="*/ 45973 h 746144"/>
            <a:gd name="connsiteX6" fmla="*/ 2207493 w 2629126"/>
            <a:gd name="connsiteY6" fmla="*/ 61213 h 746144"/>
            <a:gd name="connsiteX7" fmla="*/ 2588493 w 2629126"/>
            <a:gd name="connsiteY7" fmla="*/ 129793 h 746144"/>
            <a:gd name="connsiteX8" fmla="*/ 2611353 w 2629126"/>
            <a:gd name="connsiteY8" fmla="*/ 426973 h 746144"/>
            <a:gd name="connsiteX9" fmla="*/ 2527533 w 2629126"/>
            <a:gd name="connsiteY9" fmla="*/ 710336 h 746144"/>
            <a:gd name="connsiteX10" fmla="*/ 2245594 w 2629126"/>
            <a:gd name="connsiteY10" fmla="*/ 735280 h 746144"/>
            <a:gd name="connsiteX11" fmla="*/ 2009373 w 2629126"/>
            <a:gd name="connsiteY11" fmla="*/ 647295 h 746144"/>
            <a:gd name="connsiteX12" fmla="*/ 1727433 w 2629126"/>
            <a:gd name="connsiteY12" fmla="*/ 481025 h 746144"/>
            <a:gd name="connsiteX13" fmla="*/ 1521693 w 2629126"/>
            <a:gd name="connsiteY13" fmla="*/ 381253 h 746144"/>
            <a:gd name="connsiteX14" fmla="*/ 1117833 w 2629126"/>
            <a:gd name="connsiteY14" fmla="*/ 358393 h 746144"/>
            <a:gd name="connsiteX15" fmla="*/ 858753 w 2629126"/>
            <a:gd name="connsiteY15" fmla="*/ 327913 h 746144"/>
            <a:gd name="connsiteX16" fmla="*/ 653013 w 2629126"/>
            <a:gd name="connsiteY16" fmla="*/ 242332 h 746144"/>
            <a:gd name="connsiteX17" fmla="*/ 378693 w 2629126"/>
            <a:gd name="connsiteY17" fmla="*/ 442213 h 746144"/>
            <a:gd name="connsiteX18" fmla="*/ 241533 w 2629126"/>
            <a:gd name="connsiteY18" fmla="*/ 533653 h 746144"/>
            <a:gd name="connsiteX19" fmla="*/ 20553 w 2629126"/>
            <a:gd name="connsiteY19" fmla="*/ 671870 h 746144"/>
            <a:gd name="connsiteX20" fmla="*/ 5313 w 2629126"/>
            <a:gd name="connsiteY20" fmla="*/ 434593 h 746144"/>
            <a:gd name="connsiteX21" fmla="*/ 35793 w 2629126"/>
            <a:gd name="connsiteY21" fmla="*/ 259333 h 746144"/>
            <a:gd name="connsiteX0" fmla="*/ 35793 w 2629126"/>
            <a:gd name="connsiteY0" fmla="*/ 259333 h 960977"/>
            <a:gd name="connsiteX1" fmla="*/ 127234 w 2629126"/>
            <a:gd name="connsiteY1" fmla="*/ 132612 h 960977"/>
            <a:gd name="connsiteX2" fmla="*/ 599673 w 2629126"/>
            <a:gd name="connsiteY2" fmla="*/ 88653 h 960977"/>
            <a:gd name="connsiteX3" fmla="*/ 965433 w 2629126"/>
            <a:gd name="connsiteY3" fmla="*/ 68583 h 960977"/>
            <a:gd name="connsiteX4" fmla="*/ 1460733 w 2629126"/>
            <a:gd name="connsiteY4" fmla="*/ 253 h 960977"/>
            <a:gd name="connsiteX5" fmla="*/ 1895073 w 2629126"/>
            <a:gd name="connsiteY5" fmla="*/ 45973 h 960977"/>
            <a:gd name="connsiteX6" fmla="*/ 2207493 w 2629126"/>
            <a:gd name="connsiteY6" fmla="*/ 61213 h 960977"/>
            <a:gd name="connsiteX7" fmla="*/ 2588493 w 2629126"/>
            <a:gd name="connsiteY7" fmla="*/ 129793 h 960977"/>
            <a:gd name="connsiteX8" fmla="*/ 2611353 w 2629126"/>
            <a:gd name="connsiteY8" fmla="*/ 426973 h 960977"/>
            <a:gd name="connsiteX9" fmla="*/ 2527533 w 2629126"/>
            <a:gd name="connsiteY9" fmla="*/ 710336 h 960977"/>
            <a:gd name="connsiteX10" fmla="*/ 2245594 w 2629126"/>
            <a:gd name="connsiteY10" fmla="*/ 735280 h 960977"/>
            <a:gd name="connsiteX11" fmla="*/ 2009373 w 2629126"/>
            <a:gd name="connsiteY11" fmla="*/ 647295 h 960977"/>
            <a:gd name="connsiteX12" fmla="*/ 1727433 w 2629126"/>
            <a:gd name="connsiteY12" fmla="*/ 481025 h 960977"/>
            <a:gd name="connsiteX13" fmla="*/ 1521693 w 2629126"/>
            <a:gd name="connsiteY13" fmla="*/ 381253 h 960977"/>
            <a:gd name="connsiteX14" fmla="*/ 1117833 w 2629126"/>
            <a:gd name="connsiteY14" fmla="*/ 358393 h 960977"/>
            <a:gd name="connsiteX15" fmla="*/ 858753 w 2629126"/>
            <a:gd name="connsiteY15" fmla="*/ 327913 h 960977"/>
            <a:gd name="connsiteX16" fmla="*/ 653013 w 2629126"/>
            <a:gd name="connsiteY16" fmla="*/ 242332 h 960977"/>
            <a:gd name="connsiteX17" fmla="*/ 378693 w 2629126"/>
            <a:gd name="connsiteY17" fmla="*/ 442213 h 960977"/>
            <a:gd name="connsiteX18" fmla="*/ 218673 w 2629126"/>
            <a:gd name="connsiteY18" fmla="*/ 957684 h 960977"/>
            <a:gd name="connsiteX19" fmla="*/ 20553 w 2629126"/>
            <a:gd name="connsiteY19" fmla="*/ 671870 h 960977"/>
            <a:gd name="connsiteX20" fmla="*/ 5313 w 2629126"/>
            <a:gd name="connsiteY20" fmla="*/ 434593 h 960977"/>
            <a:gd name="connsiteX21" fmla="*/ 35793 w 2629126"/>
            <a:gd name="connsiteY21" fmla="*/ 259333 h 960977"/>
            <a:gd name="connsiteX0" fmla="*/ 35793 w 2629126"/>
            <a:gd name="connsiteY0" fmla="*/ 259333 h 958453"/>
            <a:gd name="connsiteX1" fmla="*/ 127234 w 2629126"/>
            <a:gd name="connsiteY1" fmla="*/ 132612 h 958453"/>
            <a:gd name="connsiteX2" fmla="*/ 599673 w 2629126"/>
            <a:gd name="connsiteY2" fmla="*/ 88653 h 958453"/>
            <a:gd name="connsiteX3" fmla="*/ 965433 w 2629126"/>
            <a:gd name="connsiteY3" fmla="*/ 68583 h 958453"/>
            <a:gd name="connsiteX4" fmla="*/ 1460733 w 2629126"/>
            <a:gd name="connsiteY4" fmla="*/ 253 h 958453"/>
            <a:gd name="connsiteX5" fmla="*/ 1895073 w 2629126"/>
            <a:gd name="connsiteY5" fmla="*/ 45973 h 958453"/>
            <a:gd name="connsiteX6" fmla="*/ 2207493 w 2629126"/>
            <a:gd name="connsiteY6" fmla="*/ 61213 h 958453"/>
            <a:gd name="connsiteX7" fmla="*/ 2588493 w 2629126"/>
            <a:gd name="connsiteY7" fmla="*/ 129793 h 958453"/>
            <a:gd name="connsiteX8" fmla="*/ 2611353 w 2629126"/>
            <a:gd name="connsiteY8" fmla="*/ 426973 h 958453"/>
            <a:gd name="connsiteX9" fmla="*/ 2527533 w 2629126"/>
            <a:gd name="connsiteY9" fmla="*/ 710336 h 958453"/>
            <a:gd name="connsiteX10" fmla="*/ 2245594 w 2629126"/>
            <a:gd name="connsiteY10" fmla="*/ 735280 h 958453"/>
            <a:gd name="connsiteX11" fmla="*/ 2009373 w 2629126"/>
            <a:gd name="connsiteY11" fmla="*/ 647295 h 958453"/>
            <a:gd name="connsiteX12" fmla="*/ 1727433 w 2629126"/>
            <a:gd name="connsiteY12" fmla="*/ 481025 h 958453"/>
            <a:gd name="connsiteX13" fmla="*/ 1521693 w 2629126"/>
            <a:gd name="connsiteY13" fmla="*/ 381253 h 958453"/>
            <a:gd name="connsiteX14" fmla="*/ 1117833 w 2629126"/>
            <a:gd name="connsiteY14" fmla="*/ 358393 h 958453"/>
            <a:gd name="connsiteX15" fmla="*/ 858753 w 2629126"/>
            <a:gd name="connsiteY15" fmla="*/ 327913 h 958453"/>
            <a:gd name="connsiteX16" fmla="*/ 653013 w 2629126"/>
            <a:gd name="connsiteY16" fmla="*/ 242332 h 958453"/>
            <a:gd name="connsiteX17" fmla="*/ 416792 w 2629126"/>
            <a:gd name="connsiteY17" fmla="*/ 566928 h 958453"/>
            <a:gd name="connsiteX18" fmla="*/ 218673 w 2629126"/>
            <a:gd name="connsiteY18" fmla="*/ 957684 h 958453"/>
            <a:gd name="connsiteX19" fmla="*/ 20553 w 2629126"/>
            <a:gd name="connsiteY19" fmla="*/ 671870 h 958453"/>
            <a:gd name="connsiteX20" fmla="*/ 5313 w 2629126"/>
            <a:gd name="connsiteY20" fmla="*/ 434593 h 958453"/>
            <a:gd name="connsiteX21" fmla="*/ 35793 w 2629126"/>
            <a:gd name="connsiteY21" fmla="*/ 259333 h 958453"/>
            <a:gd name="connsiteX0" fmla="*/ 55061 w 2648394"/>
            <a:gd name="connsiteY0" fmla="*/ 259333 h 1495485"/>
            <a:gd name="connsiteX1" fmla="*/ 146502 w 2648394"/>
            <a:gd name="connsiteY1" fmla="*/ 132612 h 1495485"/>
            <a:gd name="connsiteX2" fmla="*/ 618941 w 2648394"/>
            <a:gd name="connsiteY2" fmla="*/ 88653 h 1495485"/>
            <a:gd name="connsiteX3" fmla="*/ 984701 w 2648394"/>
            <a:gd name="connsiteY3" fmla="*/ 68583 h 1495485"/>
            <a:gd name="connsiteX4" fmla="*/ 1480001 w 2648394"/>
            <a:gd name="connsiteY4" fmla="*/ 253 h 1495485"/>
            <a:gd name="connsiteX5" fmla="*/ 1914341 w 2648394"/>
            <a:gd name="connsiteY5" fmla="*/ 45973 h 1495485"/>
            <a:gd name="connsiteX6" fmla="*/ 2226761 w 2648394"/>
            <a:gd name="connsiteY6" fmla="*/ 61213 h 1495485"/>
            <a:gd name="connsiteX7" fmla="*/ 2607761 w 2648394"/>
            <a:gd name="connsiteY7" fmla="*/ 129793 h 1495485"/>
            <a:gd name="connsiteX8" fmla="*/ 2630621 w 2648394"/>
            <a:gd name="connsiteY8" fmla="*/ 426973 h 1495485"/>
            <a:gd name="connsiteX9" fmla="*/ 2546801 w 2648394"/>
            <a:gd name="connsiteY9" fmla="*/ 710336 h 1495485"/>
            <a:gd name="connsiteX10" fmla="*/ 2264862 w 2648394"/>
            <a:gd name="connsiteY10" fmla="*/ 735280 h 1495485"/>
            <a:gd name="connsiteX11" fmla="*/ 2028641 w 2648394"/>
            <a:gd name="connsiteY11" fmla="*/ 647295 h 1495485"/>
            <a:gd name="connsiteX12" fmla="*/ 1746701 w 2648394"/>
            <a:gd name="connsiteY12" fmla="*/ 481025 h 1495485"/>
            <a:gd name="connsiteX13" fmla="*/ 1540961 w 2648394"/>
            <a:gd name="connsiteY13" fmla="*/ 381253 h 1495485"/>
            <a:gd name="connsiteX14" fmla="*/ 1137101 w 2648394"/>
            <a:gd name="connsiteY14" fmla="*/ 358393 h 1495485"/>
            <a:gd name="connsiteX15" fmla="*/ 878021 w 2648394"/>
            <a:gd name="connsiteY15" fmla="*/ 327913 h 1495485"/>
            <a:gd name="connsiteX16" fmla="*/ 672281 w 2648394"/>
            <a:gd name="connsiteY16" fmla="*/ 242332 h 1495485"/>
            <a:gd name="connsiteX17" fmla="*/ 436060 w 2648394"/>
            <a:gd name="connsiteY17" fmla="*/ 566928 h 1495485"/>
            <a:gd name="connsiteX18" fmla="*/ 237941 w 2648394"/>
            <a:gd name="connsiteY18" fmla="*/ 957684 h 1495485"/>
            <a:gd name="connsiteX19" fmla="*/ 16961 w 2648394"/>
            <a:gd name="connsiteY19" fmla="*/ 1494988 h 1495485"/>
            <a:gd name="connsiteX20" fmla="*/ 24581 w 2648394"/>
            <a:gd name="connsiteY20" fmla="*/ 434593 h 1495485"/>
            <a:gd name="connsiteX21" fmla="*/ 55061 w 2648394"/>
            <a:gd name="connsiteY21" fmla="*/ 259333 h 1495485"/>
            <a:gd name="connsiteX0" fmla="*/ 59641 w 2652974"/>
            <a:gd name="connsiteY0" fmla="*/ 259333 h 1495485"/>
            <a:gd name="connsiteX1" fmla="*/ 151082 w 2652974"/>
            <a:gd name="connsiteY1" fmla="*/ 132612 h 1495485"/>
            <a:gd name="connsiteX2" fmla="*/ 623521 w 2652974"/>
            <a:gd name="connsiteY2" fmla="*/ 88653 h 1495485"/>
            <a:gd name="connsiteX3" fmla="*/ 989281 w 2652974"/>
            <a:gd name="connsiteY3" fmla="*/ 68583 h 1495485"/>
            <a:gd name="connsiteX4" fmla="*/ 1484581 w 2652974"/>
            <a:gd name="connsiteY4" fmla="*/ 253 h 1495485"/>
            <a:gd name="connsiteX5" fmla="*/ 1918921 w 2652974"/>
            <a:gd name="connsiteY5" fmla="*/ 45973 h 1495485"/>
            <a:gd name="connsiteX6" fmla="*/ 2231341 w 2652974"/>
            <a:gd name="connsiteY6" fmla="*/ 61213 h 1495485"/>
            <a:gd name="connsiteX7" fmla="*/ 2612341 w 2652974"/>
            <a:gd name="connsiteY7" fmla="*/ 129793 h 1495485"/>
            <a:gd name="connsiteX8" fmla="*/ 2635201 w 2652974"/>
            <a:gd name="connsiteY8" fmla="*/ 426973 h 1495485"/>
            <a:gd name="connsiteX9" fmla="*/ 2551381 w 2652974"/>
            <a:gd name="connsiteY9" fmla="*/ 710336 h 1495485"/>
            <a:gd name="connsiteX10" fmla="*/ 2269442 w 2652974"/>
            <a:gd name="connsiteY10" fmla="*/ 735280 h 1495485"/>
            <a:gd name="connsiteX11" fmla="*/ 2033221 w 2652974"/>
            <a:gd name="connsiteY11" fmla="*/ 647295 h 1495485"/>
            <a:gd name="connsiteX12" fmla="*/ 1751281 w 2652974"/>
            <a:gd name="connsiteY12" fmla="*/ 481025 h 1495485"/>
            <a:gd name="connsiteX13" fmla="*/ 1545541 w 2652974"/>
            <a:gd name="connsiteY13" fmla="*/ 381253 h 1495485"/>
            <a:gd name="connsiteX14" fmla="*/ 1141681 w 2652974"/>
            <a:gd name="connsiteY14" fmla="*/ 358393 h 1495485"/>
            <a:gd name="connsiteX15" fmla="*/ 882601 w 2652974"/>
            <a:gd name="connsiteY15" fmla="*/ 327913 h 1495485"/>
            <a:gd name="connsiteX16" fmla="*/ 676861 w 2652974"/>
            <a:gd name="connsiteY16" fmla="*/ 242332 h 1495485"/>
            <a:gd name="connsiteX17" fmla="*/ 440640 w 2652974"/>
            <a:gd name="connsiteY17" fmla="*/ 566928 h 1495485"/>
            <a:gd name="connsiteX18" fmla="*/ 242521 w 2652974"/>
            <a:gd name="connsiteY18" fmla="*/ 957684 h 1495485"/>
            <a:gd name="connsiteX19" fmla="*/ 21541 w 2652974"/>
            <a:gd name="connsiteY19" fmla="*/ 1494988 h 1495485"/>
            <a:gd name="connsiteX20" fmla="*/ 13921 w 2652974"/>
            <a:gd name="connsiteY20" fmla="*/ 708965 h 1495485"/>
            <a:gd name="connsiteX21" fmla="*/ 59641 w 2652974"/>
            <a:gd name="connsiteY21" fmla="*/ 259333 h 1495485"/>
            <a:gd name="connsiteX0" fmla="*/ 19720 w 2651152"/>
            <a:gd name="connsiteY0" fmla="*/ 109677 h 1495485"/>
            <a:gd name="connsiteX1" fmla="*/ 149260 w 2651152"/>
            <a:gd name="connsiteY1" fmla="*/ 132612 h 1495485"/>
            <a:gd name="connsiteX2" fmla="*/ 621699 w 2651152"/>
            <a:gd name="connsiteY2" fmla="*/ 88653 h 1495485"/>
            <a:gd name="connsiteX3" fmla="*/ 987459 w 2651152"/>
            <a:gd name="connsiteY3" fmla="*/ 68583 h 1495485"/>
            <a:gd name="connsiteX4" fmla="*/ 1482759 w 2651152"/>
            <a:gd name="connsiteY4" fmla="*/ 253 h 1495485"/>
            <a:gd name="connsiteX5" fmla="*/ 1917099 w 2651152"/>
            <a:gd name="connsiteY5" fmla="*/ 45973 h 1495485"/>
            <a:gd name="connsiteX6" fmla="*/ 2229519 w 2651152"/>
            <a:gd name="connsiteY6" fmla="*/ 61213 h 1495485"/>
            <a:gd name="connsiteX7" fmla="*/ 2610519 w 2651152"/>
            <a:gd name="connsiteY7" fmla="*/ 129793 h 1495485"/>
            <a:gd name="connsiteX8" fmla="*/ 2633379 w 2651152"/>
            <a:gd name="connsiteY8" fmla="*/ 426973 h 1495485"/>
            <a:gd name="connsiteX9" fmla="*/ 2549559 w 2651152"/>
            <a:gd name="connsiteY9" fmla="*/ 710336 h 1495485"/>
            <a:gd name="connsiteX10" fmla="*/ 2267620 w 2651152"/>
            <a:gd name="connsiteY10" fmla="*/ 735280 h 1495485"/>
            <a:gd name="connsiteX11" fmla="*/ 2031399 w 2651152"/>
            <a:gd name="connsiteY11" fmla="*/ 647295 h 1495485"/>
            <a:gd name="connsiteX12" fmla="*/ 1749459 w 2651152"/>
            <a:gd name="connsiteY12" fmla="*/ 481025 h 1495485"/>
            <a:gd name="connsiteX13" fmla="*/ 1543719 w 2651152"/>
            <a:gd name="connsiteY13" fmla="*/ 381253 h 1495485"/>
            <a:gd name="connsiteX14" fmla="*/ 1139859 w 2651152"/>
            <a:gd name="connsiteY14" fmla="*/ 358393 h 1495485"/>
            <a:gd name="connsiteX15" fmla="*/ 880779 w 2651152"/>
            <a:gd name="connsiteY15" fmla="*/ 327913 h 1495485"/>
            <a:gd name="connsiteX16" fmla="*/ 675039 w 2651152"/>
            <a:gd name="connsiteY16" fmla="*/ 242332 h 1495485"/>
            <a:gd name="connsiteX17" fmla="*/ 438818 w 2651152"/>
            <a:gd name="connsiteY17" fmla="*/ 566928 h 1495485"/>
            <a:gd name="connsiteX18" fmla="*/ 240699 w 2651152"/>
            <a:gd name="connsiteY18" fmla="*/ 957684 h 1495485"/>
            <a:gd name="connsiteX19" fmla="*/ 19719 w 2651152"/>
            <a:gd name="connsiteY19" fmla="*/ 1494988 h 1495485"/>
            <a:gd name="connsiteX20" fmla="*/ 12099 w 2651152"/>
            <a:gd name="connsiteY20" fmla="*/ 708965 h 1495485"/>
            <a:gd name="connsiteX21" fmla="*/ 19720 w 2651152"/>
            <a:gd name="connsiteY21" fmla="*/ 109677 h 1495485"/>
            <a:gd name="connsiteX0" fmla="*/ 19720 w 2651152"/>
            <a:gd name="connsiteY0" fmla="*/ 126816 h 1512624"/>
            <a:gd name="connsiteX1" fmla="*/ 172119 w 2651152"/>
            <a:gd name="connsiteY1" fmla="*/ 95 h 1512624"/>
            <a:gd name="connsiteX2" fmla="*/ 621699 w 2651152"/>
            <a:gd name="connsiteY2" fmla="*/ 105792 h 1512624"/>
            <a:gd name="connsiteX3" fmla="*/ 987459 w 2651152"/>
            <a:gd name="connsiteY3" fmla="*/ 85722 h 1512624"/>
            <a:gd name="connsiteX4" fmla="*/ 1482759 w 2651152"/>
            <a:gd name="connsiteY4" fmla="*/ 17392 h 1512624"/>
            <a:gd name="connsiteX5" fmla="*/ 1917099 w 2651152"/>
            <a:gd name="connsiteY5" fmla="*/ 63112 h 1512624"/>
            <a:gd name="connsiteX6" fmla="*/ 2229519 w 2651152"/>
            <a:gd name="connsiteY6" fmla="*/ 78352 h 1512624"/>
            <a:gd name="connsiteX7" fmla="*/ 2610519 w 2651152"/>
            <a:gd name="connsiteY7" fmla="*/ 146932 h 1512624"/>
            <a:gd name="connsiteX8" fmla="*/ 2633379 w 2651152"/>
            <a:gd name="connsiteY8" fmla="*/ 444112 h 1512624"/>
            <a:gd name="connsiteX9" fmla="*/ 2549559 w 2651152"/>
            <a:gd name="connsiteY9" fmla="*/ 727475 h 1512624"/>
            <a:gd name="connsiteX10" fmla="*/ 2267620 w 2651152"/>
            <a:gd name="connsiteY10" fmla="*/ 752419 h 1512624"/>
            <a:gd name="connsiteX11" fmla="*/ 2031399 w 2651152"/>
            <a:gd name="connsiteY11" fmla="*/ 664434 h 1512624"/>
            <a:gd name="connsiteX12" fmla="*/ 1749459 w 2651152"/>
            <a:gd name="connsiteY12" fmla="*/ 498164 h 1512624"/>
            <a:gd name="connsiteX13" fmla="*/ 1543719 w 2651152"/>
            <a:gd name="connsiteY13" fmla="*/ 398392 h 1512624"/>
            <a:gd name="connsiteX14" fmla="*/ 1139859 w 2651152"/>
            <a:gd name="connsiteY14" fmla="*/ 375532 h 1512624"/>
            <a:gd name="connsiteX15" fmla="*/ 880779 w 2651152"/>
            <a:gd name="connsiteY15" fmla="*/ 345052 h 1512624"/>
            <a:gd name="connsiteX16" fmla="*/ 675039 w 2651152"/>
            <a:gd name="connsiteY16" fmla="*/ 259471 h 1512624"/>
            <a:gd name="connsiteX17" fmla="*/ 438818 w 2651152"/>
            <a:gd name="connsiteY17" fmla="*/ 584067 h 1512624"/>
            <a:gd name="connsiteX18" fmla="*/ 240699 w 2651152"/>
            <a:gd name="connsiteY18" fmla="*/ 974823 h 1512624"/>
            <a:gd name="connsiteX19" fmla="*/ 19719 w 2651152"/>
            <a:gd name="connsiteY19" fmla="*/ 1512127 h 1512624"/>
            <a:gd name="connsiteX20" fmla="*/ 12099 w 2651152"/>
            <a:gd name="connsiteY20" fmla="*/ 726104 h 1512624"/>
            <a:gd name="connsiteX21" fmla="*/ 19720 w 2651152"/>
            <a:gd name="connsiteY21" fmla="*/ 126816 h 1512624"/>
            <a:gd name="connsiteX0" fmla="*/ 19720 w 2651152"/>
            <a:gd name="connsiteY0" fmla="*/ 246997 h 1632805"/>
            <a:gd name="connsiteX1" fmla="*/ 172119 w 2651152"/>
            <a:gd name="connsiteY1" fmla="*/ 120276 h 1632805"/>
            <a:gd name="connsiteX2" fmla="*/ 636939 w 2651152"/>
            <a:gd name="connsiteY2" fmla="*/ 1486 h 1632805"/>
            <a:gd name="connsiteX3" fmla="*/ 987459 w 2651152"/>
            <a:gd name="connsiteY3" fmla="*/ 205903 h 1632805"/>
            <a:gd name="connsiteX4" fmla="*/ 1482759 w 2651152"/>
            <a:gd name="connsiteY4" fmla="*/ 137573 h 1632805"/>
            <a:gd name="connsiteX5" fmla="*/ 1917099 w 2651152"/>
            <a:gd name="connsiteY5" fmla="*/ 183293 h 1632805"/>
            <a:gd name="connsiteX6" fmla="*/ 2229519 w 2651152"/>
            <a:gd name="connsiteY6" fmla="*/ 198533 h 1632805"/>
            <a:gd name="connsiteX7" fmla="*/ 2610519 w 2651152"/>
            <a:gd name="connsiteY7" fmla="*/ 267113 h 1632805"/>
            <a:gd name="connsiteX8" fmla="*/ 2633379 w 2651152"/>
            <a:gd name="connsiteY8" fmla="*/ 564293 h 1632805"/>
            <a:gd name="connsiteX9" fmla="*/ 2549559 w 2651152"/>
            <a:gd name="connsiteY9" fmla="*/ 847656 h 1632805"/>
            <a:gd name="connsiteX10" fmla="*/ 2267620 w 2651152"/>
            <a:gd name="connsiteY10" fmla="*/ 872600 h 1632805"/>
            <a:gd name="connsiteX11" fmla="*/ 2031399 w 2651152"/>
            <a:gd name="connsiteY11" fmla="*/ 784615 h 1632805"/>
            <a:gd name="connsiteX12" fmla="*/ 1749459 w 2651152"/>
            <a:gd name="connsiteY12" fmla="*/ 618345 h 1632805"/>
            <a:gd name="connsiteX13" fmla="*/ 1543719 w 2651152"/>
            <a:gd name="connsiteY13" fmla="*/ 518573 h 1632805"/>
            <a:gd name="connsiteX14" fmla="*/ 1139859 w 2651152"/>
            <a:gd name="connsiteY14" fmla="*/ 495713 h 1632805"/>
            <a:gd name="connsiteX15" fmla="*/ 880779 w 2651152"/>
            <a:gd name="connsiteY15" fmla="*/ 465233 h 1632805"/>
            <a:gd name="connsiteX16" fmla="*/ 675039 w 2651152"/>
            <a:gd name="connsiteY16" fmla="*/ 379652 h 1632805"/>
            <a:gd name="connsiteX17" fmla="*/ 438818 w 2651152"/>
            <a:gd name="connsiteY17" fmla="*/ 704248 h 1632805"/>
            <a:gd name="connsiteX18" fmla="*/ 240699 w 2651152"/>
            <a:gd name="connsiteY18" fmla="*/ 1095004 h 1632805"/>
            <a:gd name="connsiteX19" fmla="*/ 19719 w 2651152"/>
            <a:gd name="connsiteY19" fmla="*/ 1632308 h 1632805"/>
            <a:gd name="connsiteX20" fmla="*/ 12099 w 2651152"/>
            <a:gd name="connsiteY20" fmla="*/ 846285 h 1632805"/>
            <a:gd name="connsiteX21" fmla="*/ 19720 w 2651152"/>
            <a:gd name="connsiteY21" fmla="*/ 246997 h 1632805"/>
            <a:gd name="connsiteX0" fmla="*/ 19720 w 2651152"/>
            <a:gd name="connsiteY0" fmla="*/ 247190 h 1632998"/>
            <a:gd name="connsiteX1" fmla="*/ 172119 w 2651152"/>
            <a:gd name="connsiteY1" fmla="*/ 120469 h 1632998"/>
            <a:gd name="connsiteX2" fmla="*/ 636939 w 2651152"/>
            <a:gd name="connsiteY2" fmla="*/ 1679 h 1632998"/>
            <a:gd name="connsiteX3" fmla="*/ 979839 w 2651152"/>
            <a:gd name="connsiteY3" fmla="*/ 56439 h 1632998"/>
            <a:gd name="connsiteX4" fmla="*/ 1482759 w 2651152"/>
            <a:gd name="connsiteY4" fmla="*/ 137766 h 1632998"/>
            <a:gd name="connsiteX5" fmla="*/ 1917099 w 2651152"/>
            <a:gd name="connsiteY5" fmla="*/ 183486 h 1632998"/>
            <a:gd name="connsiteX6" fmla="*/ 2229519 w 2651152"/>
            <a:gd name="connsiteY6" fmla="*/ 198726 h 1632998"/>
            <a:gd name="connsiteX7" fmla="*/ 2610519 w 2651152"/>
            <a:gd name="connsiteY7" fmla="*/ 267306 h 1632998"/>
            <a:gd name="connsiteX8" fmla="*/ 2633379 w 2651152"/>
            <a:gd name="connsiteY8" fmla="*/ 564486 h 1632998"/>
            <a:gd name="connsiteX9" fmla="*/ 2549559 w 2651152"/>
            <a:gd name="connsiteY9" fmla="*/ 847849 h 1632998"/>
            <a:gd name="connsiteX10" fmla="*/ 2267620 w 2651152"/>
            <a:gd name="connsiteY10" fmla="*/ 872793 h 1632998"/>
            <a:gd name="connsiteX11" fmla="*/ 2031399 w 2651152"/>
            <a:gd name="connsiteY11" fmla="*/ 784808 h 1632998"/>
            <a:gd name="connsiteX12" fmla="*/ 1749459 w 2651152"/>
            <a:gd name="connsiteY12" fmla="*/ 618538 h 1632998"/>
            <a:gd name="connsiteX13" fmla="*/ 1543719 w 2651152"/>
            <a:gd name="connsiteY13" fmla="*/ 518766 h 1632998"/>
            <a:gd name="connsiteX14" fmla="*/ 1139859 w 2651152"/>
            <a:gd name="connsiteY14" fmla="*/ 495906 h 1632998"/>
            <a:gd name="connsiteX15" fmla="*/ 880779 w 2651152"/>
            <a:gd name="connsiteY15" fmla="*/ 465426 h 1632998"/>
            <a:gd name="connsiteX16" fmla="*/ 675039 w 2651152"/>
            <a:gd name="connsiteY16" fmla="*/ 379845 h 1632998"/>
            <a:gd name="connsiteX17" fmla="*/ 438818 w 2651152"/>
            <a:gd name="connsiteY17" fmla="*/ 704441 h 1632998"/>
            <a:gd name="connsiteX18" fmla="*/ 240699 w 2651152"/>
            <a:gd name="connsiteY18" fmla="*/ 1095197 h 1632998"/>
            <a:gd name="connsiteX19" fmla="*/ 19719 w 2651152"/>
            <a:gd name="connsiteY19" fmla="*/ 1632501 h 1632998"/>
            <a:gd name="connsiteX20" fmla="*/ 12099 w 2651152"/>
            <a:gd name="connsiteY20" fmla="*/ 846478 h 1632998"/>
            <a:gd name="connsiteX21" fmla="*/ 19720 w 2651152"/>
            <a:gd name="connsiteY21" fmla="*/ 247190 h 1632998"/>
            <a:gd name="connsiteX0" fmla="*/ 19720 w 2651152"/>
            <a:gd name="connsiteY0" fmla="*/ 193609 h 1579417"/>
            <a:gd name="connsiteX1" fmla="*/ 172119 w 2651152"/>
            <a:gd name="connsiteY1" fmla="*/ 66888 h 1579417"/>
            <a:gd name="connsiteX2" fmla="*/ 507400 w 2651152"/>
            <a:gd name="connsiteY2" fmla="*/ 22927 h 1579417"/>
            <a:gd name="connsiteX3" fmla="*/ 979839 w 2651152"/>
            <a:gd name="connsiteY3" fmla="*/ 2858 h 1579417"/>
            <a:gd name="connsiteX4" fmla="*/ 1482759 w 2651152"/>
            <a:gd name="connsiteY4" fmla="*/ 84185 h 1579417"/>
            <a:gd name="connsiteX5" fmla="*/ 1917099 w 2651152"/>
            <a:gd name="connsiteY5" fmla="*/ 129905 h 1579417"/>
            <a:gd name="connsiteX6" fmla="*/ 2229519 w 2651152"/>
            <a:gd name="connsiteY6" fmla="*/ 145145 h 1579417"/>
            <a:gd name="connsiteX7" fmla="*/ 2610519 w 2651152"/>
            <a:gd name="connsiteY7" fmla="*/ 213725 h 1579417"/>
            <a:gd name="connsiteX8" fmla="*/ 2633379 w 2651152"/>
            <a:gd name="connsiteY8" fmla="*/ 510905 h 1579417"/>
            <a:gd name="connsiteX9" fmla="*/ 2549559 w 2651152"/>
            <a:gd name="connsiteY9" fmla="*/ 794268 h 1579417"/>
            <a:gd name="connsiteX10" fmla="*/ 2267620 w 2651152"/>
            <a:gd name="connsiteY10" fmla="*/ 819212 h 1579417"/>
            <a:gd name="connsiteX11" fmla="*/ 2031399 w 2651152"/>
            <a:gd name="connsiteY11" fmla="*/ 731227 h 1579417"/>
            <a:gd name="connsiteX12" fmla="*/ 1749459 w 2651152"/>
            <a:gd name="connsiteY12" fmla="*/ 564957 h 1579417"/>
            <a:gd name="connsiteX13" fmla="*/ 1543719 w 2651152"/>
            <a:gd name="connsiteY13" fmla="*/ 465185 h 1579417"/>
            <a:gd name="connsiteX14" fmla="*/ 1139859 w 2651152"/>
            <a:gd name="connsiteY14" fmla="*/ 442325 h 1579417"/>
            <a:gd name="connsiteX15" fmla="*/ 880779 w 2651152"/>
            <a:gd name="connsiteY15" fmla="*/ 411845 h 1579417"/>
            <a:gd name="connsiteX16" fmla="*/ 675039 w 2651152"/>
            <a:gd name="connsiteY16" fmla="*/ 326264 h 1579417"/>
            <a:gd name="connsiteX17" fmla="*/ 438818 w 2651152"/>
            <a:gd name="connsiteY17" fmla="*/ 650860 h 1579417"/>
            <a:gd name="connsiteX18" fmla="*/ 240699 w 2651152"/>
            <a:gd name="connsiteY18" fmla="*/ 1041616 h 1579417"/>
            <a:gd name="connsiteX19" fmla="*/ 19719 w 2651152"/>
            <a:gd name="connsiteY19" fmla="*/ 1578920 h 1579417"/>
            <a:gd name="connsiteX20" fmla="*/ 12099 w 2651152"/>
            <a:gd name="connsiteY20" fmla="*/ 792897 h 1579417"/>
            <a:gd name="connsiteX21" fmla="*/ 19720 w 2651152"/>
            <a:gd name="connsiteY21" fmla="*/ 193609 h 1579417"/>
            <a:gd name="connsiteX0" fmla="*/ 12140 w 2651192"/>
            <a:gd name="connsiteY0" fmla="*/ 68894 h 1579417"/>
            <a:gd name="connsiteX1" fmla="*/ 172159 w 2651192"/>
            <a:gd name="connsiteY1" fmla="*/ 66888 h 1579417"/>
            <a:gd name="connsiteX2" fmla="*/ 507440 w 2651192"/>
            <a:gd name="connsiteY2" fmla="*/ 22927 h 1579417"/>
            <a:gd name="connsiteX3" fmla="*/ 979879 w 2651192"/>
            <a:gd name="connsiteY3" fmla="*/ 2858 h 1579417"/>
            <a:gd name="connsiteX4" fmla="*/ 1482799 w 2651192"/>
            <a:gd name="connsiteY4" fmla="*/ 84185 h 1579417"/>
            <a:gd name="connsiteX5" fmla="*/ 1917139 w 2651192"/>
            <a:gd name="connsiteY5" fmla="*/ 129905 h 1579417"/>
            <a:gd name="connsiteX6" fmla="*/ 2229559 w 2651192"/>
            <a:gd name="connsiteY6" fmla="*/ 145145 h 1579417"/>
            <a:gd name="connsiteX7" fmla="*/ 2610559 w 2651192"/>
            <a:gd name="connsiteY7" fmla="*/ 213725 h 1579417"/>
            <a:gd name="connsiteX8" fmla="*/ 2633419 w 2651192"/>
            <a:gd name="connsiteY8" fmla="*/ 510905 h 1579417"/>
            <a:gd name="connsiteX9" fmla="*/ 2549599 w 2651192"/>
            <a:gd name="connsiteY9" fmla="*/ 794268 h 1579417"/>
            <a:gd name="connsiteX10" fmla="*/ 2267660 w 2651192"/>
            <a:gd name="connsiteY10" fmla="*/ 819212 h 1579417"/>
            <a:gd name="connsiteX11" fmla="*/ 2031439 w 2651192"/>
            <a:gd name="connsiteY11" fmla="*/ 731227 h 1579417"/>
            <a:gd name="connsiteX12" fmla="*/ 1749499 w 2651192"/>
            <a:gd name="connsiteY12" fmla="*/ 564957 h 1579417"/>
            <a:gd name="connsiteX13" fmla="*/ 1543759 w 2651192"/>
            <a:gd name="connsiteY13" fmla="*/ 465185 h 1579417"/>
            <a:gd name="connsiteX14" fmla="*/ 1139899 w 2651192"/>
            <a:gd name="connsiteY14" fmla="*/ 442325 h 1579417"/>
            <a:gd name="connsiteX15" fmla="*/ 880819 w 2651192"/>
            <a:gd name="connsiteY15" fmla="*/ 411845 h 1579417"/>
            <a:gd name="connsiteX16" fmla="*/ 675079 w 2651192"/>
            <a:gd name="connsiteY16" fmla="*/ 326264 h 1579417"/>
            <a:gd name="connsiteX17" fmla="*/ 438858 w 2651192"/>
            <a:gd name="connsiteY17" fmla="*/ 650860 h 1579417"/>
            <a:gd name="connsiteX18" fmla="*/ 240739 w 2651192"/>
            <a:gd name="connsiteY18" fmla="*/ 1041616 h 1579417"/>
            <a:gd name="connsiteX19" fmla="*/ 19759 w 2651192"/>
            <a:gd name="connsiteY19" fmla="*/ 1578920 h 1579417"/>
            <a:gd name="connsiteX20" fmla="*/ 12139 w 2651192"/>
            <a:gd name="connsiteY20" fmla="*/ 792897 h 1579417"/>
            <a:gd name="connsiteX21" fmla="*/ 12140 w 2651192"/>
            <a:gd name="connsiteY21" fmla="*/ 68894 h 1579417"/>
            <a:gd name="connsiteX0" fmla="*/ 12140 w 2651192"/>
            <a:gd name="connsiteY0" fmla="*/ 68894 h 1579417"/>
            <a:gd name="connsiteX1" fmla="*/ 172159 w 2651192"/>
            <a:gd name="connsiteY1" fmla="*/ 66888 h 1579417"/>
            <a:gd name="connsiteX2" fmla="*/ 507440 w 2651192"/>
            <a:gd name="connsiteY2" fmla="*/ 22927 h 1579417"/>
            <a:gd name="connsiteX3" fmla="*/ 979879 w 2651192"/>
            <a:gd name="connsiteY3" fmla="*/ 2858 h 1579417"/>
            <a:gd name="connsiteX4" fmla="*/ 1482799 w 2651192"/>
            <a:gd name="connsiteY4" fmla="*/ 84185 h 1579417"/>
            <a:gd name="connsiteX5" fmla="*/ 1917139 w 2651192"/>
            <a:gd name="connsiteY5" fmla="*/ 129905 h 1579417"/>
            <a:gd name="connsiteX6" fmla="*/ 2229559 w 2651192"/>
            <a:gd name="connsiteY6" fmla="*/ 145145 h 1579417"/>
            <a:gd name="connsiteX7" fmla="*/ 2610559 w 2651192"/>
            <a:gd name="connsiteY7" fmla="*/ 213725 h 1579417"/>
            <a:gd name="connsiteX8" fmla="*/ 2633419 w 2651192"/>
            <a:gd name="connsiteY8" fmla="*/ 510905 h 1579417"/>
            <a:gd name="connsiteX9" fmla="*/ 2549599 w 2651192"/>
            <a:gd name="connsiteY9" fmla="*/ 794268 h 1579417"/>
            <a:gd name="connsiteX10" fmla="*/ 2267660 w 2651192"/>
            <a:gd name="connsiteY10" fmla="*/ 819212 h 1579417"/>
            <a:gd name="connsiteX11" fmla="*/ 2031439 w 2651192"/>
            <a:gd name="connsiteY11" fmla="*/ 731227 h 1579417"/>
            <a:gd name="connsiteX12" fmla="*/ 1749499 w 2651192"/>
            <a:gd name="connsiteY12" fmla="*/ 564957 h 1579417"/>
            <a:gd name="connsiteX13" fmla="*/ 1543759 w 2651192"/>
            <a:gd name="connsiteY13" fmla="*/ 465185 h 1579417"/>
            <a:gd name="connsiteX14" fmla="*/ 1139899 w 2651192"/>
            <a:gd name="connsiteY14" fmla="*/ 442325 h 1579417"/>
            <a:gd name="connsiteX15" fmla="*/ 880819 w 2651192"/>
            <a:gd name="connsiteY15" fmla="*/ 411845 h 1579417"/>
            <a:gd name="connsiteX16" fmla="*/ 667459 w 2651192"/>
            <a:gd name="connsiteY16" fmla="*/ 101778 h 1579417"/>
            <a:gd name="connsiteX17" fmla="*/ 438858 w 2651192"/>
            <a:gd name="connsiteY17" fmla="*/ 650860 h 1579417"/>
            <a:gd name="connsiteX18" fmla="*/ 240739 w 2651192"/>
            <a:gd name="connsiteY18" fmla="*/ 1041616 h 1579417"/>
            <a:gd name="connsiteX19" fmla="*/ 19759 w 2651192"/>
            <a:gd name="connsiteY19" fmla="*/ 1578920 h 1579417"/>
            <a:gd name="connsiteX20" fmla="*/ 12139 w 2651192"/>
            <a:gd name="connsiteY20" fmla="*/ 792897 h 1579417"/>
            <a:gd name="connsiteX21" fmla="*/ 12140 w 2651192"/>
            <a:gd name="connsiteY21" fmla="*/ 68894 h 1579417"/>
            <a:gd name="connsiteX0" fmla="*/ 12140 w 2651192"/>
            <a:gd name="connsiteY0" fmla="*/ 171608 h 1682131"/>
            <a:gd name="connsiteX1" fmla="*/ 172159 w 2651192"/>
            <a:gd name="connsiteY1" fmla="*/ 169602 h 1682131"/>
            <a:gd name="connsiteX2" fmla="*/ 515060 w 2651192"/>
            <a:gd name="connsiteY2" fmla="*/ 926 h 1682131"/>
            <a:gd name="connsiteX3" fmla="*/ 979879 w 2651192"/>
            <a:gd name="connsiteY3" fmla="*/ 105572 h 1682131"/>
            <a:gd name="connsiteX4" fmla="*/ 1482799 w 2651192"/>
            <a:gd name="connsiteY4" fmla="*/ 186899 h 1682131"/>
            <a:gd name="connsiteX5" fmla="*/ 1917139 w 2651192"/>
            <a:gd name="connsiteY5" fmla="*/ 232619 h 1682131"/>
            <a:gd name="connsiteX6" fmla="*/ 2229559 w 2651192"/>
            <a:gd name="connsiteY6" fmla="*/ 247859 h 1682131"/>
            <a:gd name="connsiteX7" fmla="*/ 2610559 w 2651192"/>
            <a:gd name="connsiteY7" fmla="*/ 316439 h 1682131"/>
            <a:gd name="connsiteX8" fmla="*/ 2633419 w 2651192"/>
            <a:gd name="connsiteY8" fmla="*/ 613619 h 1682131"/>
            <a:gd name="connsiteX9" fmla="*/ 2549599 w 2651192"/>
            <a:gd name="connsiteY9" fmla="*/ 896982 h 1682131"/>
            <a:gd name="connsiteX10" fmla="*/ 2267660 w 2651192"/>
            <a:gd name="connsiteY10" fmla="*/ 921926 h 1682131"/>
            <a:gd name="connsiteX11" fmla="*/ 2031439 w 2651192"/>
            <a:gd name="connsiteY11" fmla="*/ 833941 h 1682131"/>
            <a:gd name="connsiteX12" fmla="*/ 1749499 w 2651192"/>
            <a:gd name="connsiteY12" fmla="*/ 667671 h 1682131"/>
            <a:gd name="connsiteX13" fmla="*/ 1543759 w 2651192"/>
            <a:gd name="connsiteY13" fmla="*/ 567899 h 1682131"/>
            <a:gd name="connsiteX14" fmla="*/ 1139899 w 2651192"/>
            <a:gd name="connsiteY14" fmla="*/ 545039 h 1682131"/>
            <a:gd name="connsiteX15" fmla="*/ 880819 w 2651192"/>
            <a:gd name="connsiteY15" fmla="*/ 514559 h 1682131"/>
            <a:gd name="connsiteX16" fmla="*/ 667459 w 2651192"/>
            <a:gd name="connsiteY16" fmla="*/ 204492 h 1682131"/>
            <a:gd name="connsiteX17" fmla="*/ 438858 w 2651192"/>
            <a:gd name="connsiteY17" fmla="*/ 753574 h 1682131"/>
            <a:gd name="connsiteX18" fmla="*/ 240739 w 2651192"/>
            <a:gd name="connsiteY18" fmla="*/ 1144330 h 1682131"/>
            <a:gd name="connsiteX19" fmla="*/ 19759 w 2651192"/>
            <a:gd name="connsiteY19" fmla="*/ 1681634 h 1682131"/>
            <a:gd name="connsiteX20" fmla="*/ 12139 w 2651192"/>
            <a:gd name="connsiteY20" fmla="*/ 895611 h 1682131"/>
            <a:gd name="connsiteX21" fmla="*/ 12140 w 2651192"/>
            <a:gd name="connsiteY21" fmla="*/ 171608 h 1682131"/>
            <a:gd name="connsiteX0" fmla="*/ 12140 w 2651192"/>
            <a:gd name="connsiteY0" fmla="*/ 192119 h 1702642"/>
            <a:gd name="connsiteX1" fmla="*/ 172159 w 2651192"/>
            <a:gd name="connsiteY1" fmla="*/ 15513 h 1702642"/>
            <a:gd name="connsiteX2" fmla="*/ 515060 w 2651192"/>
            <a:gd name="connsiteY2" fmla="*/ 21437 h 1702642"/>
            <a:gd name="connsiteX3" fmla="*/ 979879 w 2651192"/>
            <a:gd name="connsiteY3" fmla="*/ 126083 h 1702642"/>
            <a:gd name="connsiteX4" fmla="*/ 1482799 w 2651192"/>
            <a:gd name="connsiteY4" fmla="*/ 207410 h 1702642"/>
            <a:gd name="connsiteX5" fmla="*/ 1917139 w 2651192"/>
            <a:gd name="connsiteY5" fmla="*/ 253130 h 1702642"/>
            <a:gd name="connsiteX6" fmla="*/ 2229559 w 2651192"/>
            <a:gd name="connsiteY6" fmla="*/ 268370 h 1702642"/>
            <a:gd name="connsiteX7" fmla="*/ 2610559 w 2651192"/>
            <a:gd name="connsiteY7" fmla="*/ 336950 h 1702642"/>
            <a:gd name="connsiteX8" fmla="*/ 2633419 w 2651192"/>
            <a:gd name="connsiteY8" fmla="*/ 634130 h 1702642"/>
            <a:gd name="connsiteX9" fmla="*/ 2549599 w 2651192"/>
            <a:gd name="connsiteY9" fmla="*/ 917493 h 1702642"/>
            <a:gd name="connsiteX10" fmla="*/ 2267660 w 2651192"/>
            <a:gd name="connsiteY10" fmla="*/ 942437 h 1702642"/>
            <a:gd name="connsiteX11" fmla="*/ 2031439 w 2651192"/>
            <a:gd name="connsiteY11" fmla="*/ 854452 h 1702642"/>
            <a:gd name="connsiteX12" fmla="*/ 1749499 w 2651192"/>
            <a:gd name="connsiteY12" fmla="*/ 688182 h 1702642"/>
            <a:gd name="connsiteX13" fmla="*/ 1543759 w 2651192"/>
            <a:gd name="connsiteY13" fmla="*/ 588410 h 1702642"/>
            <a:gd name="connsiteX14" fmla="*/ 1139899 w 2651192"/>
            <a:gd name="connsiteY14" fmla="*/ 565550 h 1702642"/>
            <a:gd name="connsiteX15" fmla="*/ 880819 w 2651192"/>
            <a:gd name="connsiteY15" fmla="*/ 535070 h 1702642"/>
            <a:gd name="connsiteX16" fmla="*/ 667459 w 2651192"/>
            <a:gd name="connsiteY16" fmla="*/ 225003 h 1702642"/>
            <a:gd name="connsiteX17" fmla="*/ 438858 w 2651192"/>
            <a:gd name="connsiteY17" fmla="*/ 774085 h 1702642"/>
            <a:gd name="connsiteX18" fmla="*/ 240739 w 2651192"/>
            <a:gd name="connsiteY18" fmla="*/ 1164841 h 1702642"/>
            <a:gd name="connsiteX19" fmla="*/ 19759 w 2651192"/>
            <a:gd name="connsiteY19" fmla="*/ 1702145 h 1702642"/>
            <a:gd name="connsiteX20" fmla="*/ 12139 w 2651192"/>
            <a:gd name="connsiteY20" fmla="*/ 916122 h 1702642"/>
            <a:gd name="connsiteX21" fmla="*/ 12140 w 2651192"/>
            <a:gd name="connsiteY21" fmla="*/ 192119 h 1702642"/>
            <a:gd name="connsiteX0" fmla="*/ 43648 w 2652220"/>
            <a:gd name="connsiteY0" fmla="*/ 192119 h 1702642"/>
            <a:gd name="connsiteX1" fmla="*/ 173187 w 2652220"/>
            <a:gd name="connsiteY1" fmla="*/ 15513 h 1702642"/>
            <a:gd name="connsiteX2" fmla="*/ 516088 w 2652220"/>
            <a:gd name="connsiteY2" fmla="*/ 21437 h 1702642"/>
            <a:gd name="connsiteX3" fmla="*/ 980907 w 2652220"/>
            <a:gd name="connsiteY3" fmla="*/ 126083 h 1702642"/>
            <a:gd name="connsiteX4" fmla="*/ 1483827 w 2652220"/>
            <a:gd name="connsiteY4" fmla="*/ 207410 h 1702642"/>
            <a:gd name="connsiteX5" fmla="*/ 1918167 w 2652220"/>
            <a:gd name="connsiteY5" fmla="*/ 253130 h 1702642"/>
            <a:gd name="connsiteX6" fmla="*/ 2230587 w 2652220"/>
            <a:gd name="connsiteY6" fmla="*/ 268370 h 1702642"/>
            <a:gd name="connsiteX7" fmla="*/ 2611587 w 2652220"/>
            <a:gd name="connsiteY7" fmla="*/ 336950 h 1702642"/>
            <a:gd name="connsiteX8" fmla="*/ 2634447 w 2652220"/>
            <a:gd name="connsiteY8" fmla="*/ 634130 h 1702642"/>
            <a:gd name="connsiteX9" fmla="*/ 2550627 w 2652220"/>
            <a:gd name="connsiteY9" fmla="*/ 917493 h 1702642"/>
            <a:gd name="connsiteX10" fmla="*/ 2268688 w 2652220"/>
            <a:gd name="connsiteY10" fmla="*/ 942437 h 1702642"/>
            <a:gd name="connsiteX11" fmla="*/ 2032467 w 2652220"/>
            <a:gd name="connsiteY11" fmla="*/ 854452 h 1702642"/>
            <a:gd name="connsiteX12" fmla="*/ 1750527 w 2652220"/>
            <a:gd name="connsiteY12" fmla="*/ 688182 h 1702642"/>
            <a:gd name="connsiteX13" fmla="*/ 1544787 w 2652220"/>
            <a:gd name="connsiteY13" fmla="*/ 588410 h 1702642"/>
            <a:gd name="connsiteX14" fmla="*/ 1140927 w 2652220"/>
            <a:gd name="connsiteY14" fmla="*/ 565550 h 1702642"/>
            <a:gd name="connsiteX15" fmla="*/ 881847 w 2652220"/>
            <a:gd name="connsiteY15" fmla="*/ 535070 h 1702642"/>
            <a:gd name="connsiteX16" fmla="*/ 668487 w 2652220"/>
            <a:gd name="connsiteY16" fmla="*/ 225003 h 1702642"/>
            <a:gd name="connsiteX17" fmla="*/ 439886 w 2652220"/>
            <a:gd name="connsiteY17" fmla="*/ 774085 h 1702642"/>
            <a:gd name="connsiteX18" fmla="*/ 241767 w 2652220"/>
            <a:gd name="connsiteY18" fmla="*/ 1164841 h 1702642"/>
            <a:gd name="connsiteX19" fmla="*/ 20787 w 2652220"/>
            <a:gd name="connsiteY19" fmla="*/ 1702145 h 1702642"/>
            <a:gd name="connsiteX20" fmla="*/ 13167 w 2652220"/>
            <a:gd name="connsiteY20" fmla="*/ 916122 h 1702642"/>
            <a:gd name="connsiteX21" fmla="*/ 43648 w 2652220"/>
            <a:gd name="connsiteY21" fmla="*/ 192119 h 1702642"/>
            <a:gd name="connsiteX0" fmla="*/ 43648 w 2685048"/>
            <a:gd name="connsiteY0" fmla="*/ 433740 h 1944263"/>
            <a:gd name="connsiteX1" fmla="*/ 173187 w 2685048"/>
            <a:gd name="connsiteY1" fmla="*/ 257134 h 1944263"/>
            <a:gd name="connsiteX2" fmla="*/ 516088 w 2685048"/>
            <a:gd name="connsiteY2" fmla="*/ 263058 h 1944263"/>
            <a:gd name="connsiteX3" fmla="*/ 980907 w 2685048"/>
            <a:gd name="connsiteY3" fmla="*/ 367704 h 1944263"/>
            <a:gd name="connsiteX4" fmla="*/ 1483827 w 2685048"/>
            <a:gd name="connsiteY4" fmla="*/ 449031 h 1944263"/>
            <a:gd name="connsiteX5" fmla="*/ 1918167 w 2685048"/>
            <a:gd name="connsiteY5" fmla="*/ 494751 h 1944263"/>
            <a:gd name="connsiteX6" fmla="*/ 2230587 w 2685048"/>
            <a:gd name="connsiteY6" fmla="*/ 509991 h 1944263"/>
            <a:gd name="connsiteX7" fmla="*/ 2656845 w 2685048"/>
            <a:gd name="connsiteY7" fmla="*/ 5291 h 1944263"/>
            <a:gd name="connsiteX8" fmla="*/ 2634447 w 2685048"/>
            <a:gd name="connsiteY8" fmla="*/ 875751 h 1944263"/>
            <a:gd name="connsiteX9" fmla="*/ 2550627 w 2685048"/>
            <a:gd name="connsiteY9" fmla="*/ 1159114 h 1944263"/>
            <a:gd name="connsiteX10" fmla="*/ 2268688 w 2685048"/>
            <a:gd name="connsiteY10" fmla="*/ 1184058 h 1944263"/>
            <a:gd name="connsiteX11" fmla="*/ 2032467 w 2685048"/>
            <a:gd name="connsiteY11" fmla="*/ 1096073 h 1944263"/>
            <a:gd name="connsiteX12" fmla="*/ 1750527 w 2685048"/>
            <a:gd name="connsiteY12" fmla="*/ 929803 h 1944263"/>
            <a:gd name="connsiteX13" fmla="*/ 1544787 w 2685048"/>
            <a:gd name="connsiteY13" fmla="*/ 830031 h 1944263"/>
            <a:gd name="connsiteX14" fmla="*/ 1140927 w 2685048"/>
            <a:gd name="connsiteY14" fmla="*/ 807171 h 1944263"/>
            <a:gd name="connsiteX15" fmla="*/ 881847 w 2685048"/>
            <a:gd name="connsiteY15" fmla="*/ 776691 h 1944263"/>
            <a:gd name="connsiteX16" fmla="*/ 668487 w 2685048"/>
            <a:gd name="connsiteY16" fmla="*/ 466624 h 1944263"/>
            <a:gd name="connsiteX17" fmla="*/ 439886 w 2685048"/>
            <a:gd name="connsiteY17" fmla="*/ 1015706 h 1944263"/>
            <a:gd name="connsiteX18" fmla="*/ 241767 w 2685048"/>
            <a:gd name="connsiteY18" fmla="*/ 1406462 h 1944263"/>
            <a:gd name="connsiteX19" fmla="*/ 20787 w 2685048"/>
            <a:gd name="connsiteY19" fmla="*/ 1943766 h 1944263"/>
            <a:gd name="connsiteX20" fmla="*/ 13167 w 2685048"/>
            <a:gd name="connsiteY20" fmla="*/ 1157743 h 1944263"/>
            <a:gd name="connsiteX21" fmla="*/ 43648 w 2685048"/>
            <a:gd name="connsiteY21" fmla="*/ 433740 h 1944263"/>
            <a:gd name="connsiteX0" fmla="*/ 43648 w 2684492"/>
            <a:gd name="connsiteY0" fmla="*/ 504824 h 2015347"/>
            <a:gd name="connsiteX1" fmla="*/ 173187 w 2684492"/>
            <a:gd name="connsiteY1" fmla="*/ 328218 h 2015347"/>
            <a:gd name="connsiteX2" fmla="*/ 516088 w 2684492"/>
            <a:gd name="connsiteY2" fmla="*/ 334142 h 2015347"/>
            <a:gd name="connsiteX3" fmla="*/ 980907 w 2684492"/>
            <a:gd name="connsiteY3" fmla="*/ 438788 h 2015347"/>
            <a:gd name="connsiteX4" fmla="*/ 1483827 w 2684492"/>
            <a:gd name="connsiteY4" fmla="*/ 520115 h 2015347"/>
            <a:gd name="connsiteX5" fmla="*/ 1918167 w 2684492"/>
            <a:gd name="connsiteY5" fmla="*/ 565835 h 2015347"/>
            <a:gd name="connsiteX6" fmla="*/ 2238130 w 2684492"/>
            <a:gd name="connsiteY6" fmla="*/ 99519 h 2015347"/>
            <a:gd name="connsiteX7" fmla="*/ 2656845 w 2684492"/>
            <a:gd name="connsiteY7" fmla="*/ 76375 h 2015347"/>
            <a:gd name="connsiteX8" fmla="*/ 2634447 w 2684492"/>
            <a:gd name="connsiteY8" fmla="*/ 946835 h 2015347"/>
            <a:gd name="connsiteX9" fmla="*/ 2550627 w 2684492"/>
            <a:gd name="connsiteY9" fmla="*/ 1230198 h 2015347"/>
            <a:gd name="connsiteX10" fmla="*/ 2268688 w 2684492"/>
            <a:gd name="connsiteY10" fmla="*/ 1255142 h 2015347"/>
            <a:gd name="connsiteX11" fmla="*/ 2032467 w 2684492"/>
            <a:gd name="connsiteY11" fmla="*/ 1167157 h 2015347"/>
            <a:gd name="connsiteX12" fmla="*/ 1750527 w 2684492"/>
            <a:gd name="connsiteY12" fmla="*/ 1000887 h 2015347"/>
            <a:gd name="connsiteX13" fmla="*/ 1544787 w 2684492"/>
            <a:gd name="connsiteY13" fmla="*/ 901115 h 2015347"/>
            <a:gd name="connsiteX14" fmla="*/ 1140927 w 2684492"/>
            <a:gd name="connsiteY14" fmla="*/ 878255 h 2015347"/>
            <a:gd name="connsiteX15" fmla="*/ 881847 w 2684492"/>
            <a:gd name="connsiteY15" fmla="*/ 847775 h 2015347"/>
            <a:gd name="connsiteX16" fmla="*/ 668487 w 2684492"/>
            <a:gd name="connsiteY16" fmla="*/ 537708 h 2015347"/>
            <a:gd name="connsiteX17" fmla="*/ 439886 w 2684492"/>
            <a:gd name="connsiteY17" fmla="*/ 1086790 h 2015347"/>
            <a:gd name="connsiteX18" fmla="*/ 241767 w 2684492"/>
            <a:gd name="connsiteY18" fmla="*/ 1477546 h 2015347"/>
            <a:gd name="connsiteX19" fmla="*/ 20787 w 2684492"/>
            <a:gd name="connsiteY19" fmla="*/ 2014850 h 2015347"/>
            <a:gd name="connsiteX20" fmla="*/ 13167 w 2684492"/>
            <a:gd name="connsiteY20" fmla="*/ 1228827 h 2015347"/>
            <a:gd name="connsiteX21" fmla="*/ 43648 w 2684492"/>
            <a:gd name="connsiteY21" fmla="*/ 504824 h 2015347"/>
            <a:gd name="connsiteX0" fmla="*/ 43648 w 2684492"/>
            <a:gd name="connsiteY0" fmla="*/ 529696 h 2040219"/>
            <a:gd name="connsiteX1" fmla="*/ 173187 w 2684492"/>
            <a:gd name="connsiteY1" fmla="*/ 353090 h 2040219"/>
            <a:gd name="connsiteX2" fmla="*/ 516088 w 2684492"/>
            <a:gd name="connsiteY2" fmla="*/ 359014 h 2040219"/>
            <a:gd name="connsiteX3" fmla="*/ 980907 w 2684492"/>
            <a:gd name="connsiteY3" fmla="*/ 463660 h 2040219"/>
            <a:gd name="connsiteX4" fmla="*/ 1483827 w 2684492"/>
            <a:gd name="connsiteY4" fmla="*/ 544987 h 2040219"/>
            <a:gd name="connsiteX5" fmla="*/ 1857822 w 2684492"/>
            <a:gd name="connsiteY5" fmla="*/ 17427 h 2040219"/>
            <a:gd name="connsiteX6" fmla="*/ 2238130 w 2684492"/>
            <a:gd name="connsiteY6" fmla="*/ 124391 h 2040219"/>
            <a:gd name="connsiteX7" fmla="*/ 2656845 w 2684492"/>
            <a:gd name="connsiteY7" fmla="*/ 101247 h 2040219"/>
            <a:gd name="connsiteX8" fmla="*/ 2634447 w 2684492"/>
            <a:gd name="connsiteY8" fmla="*/ 971707 h 2040219"/>
            <a:gd name="connsiteX9" fmla="*/ 2550627 w 2684492"/>
            <a:gd name="connsiteY9" fmla="*/ 1255070 h 2040219"/>
            <a:gd name="connsiteX10" fmla="*/ 2268688 w 2684492"/>
            <a:gd name="connsiteY10" fmla="*/ 1280014 h 2040219"/>
            <a:gd name="connsiteX11" fmla="*/ 2032467 w 2684492"/>
            <a:gd name="connsiteY11" fmla="*/ 1192029 h 2040219"/>
            <a:gd name="connsiteX12" fmla="*/ 1750527 w 2684492"/>
            <a:gd name="connsiteY12" fmla="*/ 1025759 h 2040219"/>
            <a:gd name="connsiteX13" fmla="*/ 1544787 w 2684492"/>
            <a:gd name="connsiteY13" fmla="*/ 925987 h 2040219"/>
            <a:gd name="connsiteX14" fmla="*/ 1140927 w 2684492"/>
            <a:gd name="connsiteY14" fmla="*/ 903127 h 2040219"/>
            <a:gd name="connsiteX15" fmla="*/ 881847 w 2684492"/>
            <a:gd name="connsiteY15" fmla="*/ 872647 h 2040219"/>
            <a:gd name="connsiteX16" fmla="*/ 668487 w 2684492"/>
            <a:gd name="connsiteY16" fmla="*/ 562580 h 2040219"/>
            <a:gd name="connsiteX17" fmla="*/ 439886 w 2684492"/>
            <a:gd name="connsiteY17" fmla="*/ 1111662 h 2040219"/>
            <a:gd name="connsiteX18" fmla="*/ 241767 w 2684492"/>
            <a:gd name="connsiteY18" fmla="*/ 1502418 h 2040219"/>
            <a:gd name="connsiteX19" fmla="*/ 20787 w 2684492"/>
            <a:gd name="connsiteY19" fmla="*/ 2039722 h 2040219"/>
            <a:gd name="connsiteX20" fmla="*/ 13167 w 2684492"/>
            <a:gd name="connsiteY20" fmla="*/ 1253699 h 2040219"/>
            <a:gd name="connsiteX21" fmla="*/ 43648 w 2684492"/>
            <a:gd name="connsiteY21" fmla="*/ 529696 h 2040219"/>
            <a:gd name="connsiteX0" fmla="*/ 43648 w 2684492"/>
            <a:gd name="connsiteY0" fmla="*/ 549549 h 2060072"/>
            <a:gd name="connsiteX1" fmla="*/ 173187 w 2684492"/>
            <a:gd name="connsiteY1" fmla="*/ 372943 h 2060072"/>
            <a:gd name="connsiteX2" fmla="*/ 516088 w 2684492"/>
            <a:gd name="connsiteY2" fmla="*/ 378867 h 2060072"/>
            <a:gd name="connsiteX3" fmla="*/ 980907 w 2684492"/>
            <a:gd name="connsiteY3" fmla="*/ 483513 h 2060072"/>
            <a:gd name="connsiteX4" fmla="*/ 1476284 w 2684492"/>
            <a:gd name="connsiteY4" fmla="*/ 37422 h 2060072"/>
            <a:gd name="connsiteX5" fmla="*/ 1857822 w 2684492"/>
            <a:gd name="connsiteY5" fmla="*/ 37280 h 2060072"/>
            <a:gd name="connsiteX6" fmla="*/ 2238130 w 2684492"/>
            <a:gd name="connsiteY6" fmla="*/ 144244 h 2060072"/>
            <a:gd name="connsiteX7" fmla="*/ 2656845 w 2684492"/>
            <a:gd name="connsiteY7" fmla="*/ 121100 h 2060072"/>
            <a:gd name="connsiteX8" fmla="*/ 2634447 w 2684492"/>
            <a:gd name="connsiteY8" fmla="*/ 991560 h 2060072"/>
            <a:gd name="connsiteX9" fmla="*/ 2550627 w 2684492"/>
            <a:gd name="connsiteY9" fmla="*/ 1274923 h 2060072"/>
            <a:gd name="connsiteX10" fmla="*/ 2268688 w 2684492"/>
            <a:gd name="connsiteY10" fmla="*/ 1299867 h 2060072"/>
            <a:gd name="connsiteX11" fmla="*/ 2032467 w 2684492"/>
            <a:gd name="connsiteY11" fmla="*/ 1211882 h 2060072"/>
            <a:gd name="connsiteX12" fmla="*/ 1750527 w 2684492"/>
            <a:gd name="connsiteY12" fmla="*/ 1045612 h 2060072"/>
            <a:gd name="connsiteX13" fmla="*/ 1544787 w 2684492"/>
            <a:gd name="connsiteY13" fmla="*/ 945840 h 2060072"/>
            <a:gd name="connsiteX14" fmla="*/ 1140927 w 2684492"/>
            <a:gd name="connsiteY14" fmla="*/ 922980 h 2060072"/>
            <a:gd name="connsiteX15" fmla="*/ 881847 w 2684492"/>
            <a:gd name="connsiteY15" fmla="*/ 892500 h 2060072"/>
            <a:gd name="connsiteX16" fmla="*/ 668487 w 2684492"/>
            <a:gd name="connsiteY16" fmla="*/ 582433 h 2060072"/>
            <a:gd name="connsiteX17" fmla="*/ 439886 w 2684492"/>
            <a:gd name="connsiteY17" fmla="*/ 1131515 h 2060072"/>
            <a:gd name="connsiteX18" fmla="*/ 241767 w 2684492"/>
            <a:gd name="connsiteY18" fmla="*/ 1522271 h 2060072"/>
            <a:gd name="connsiteX19" fmla="*/ 20787 w 2684492"/>
            <a:gd name="connsiteY19" fmla="*/ 2059575 h 2060072"/>
            <a:gd name="connsiteX20" fmla="*/ 13167 w 2684492"/>
            <a:gd name="connsiteY20" fmla="*/ 1273552 h 2060072"/>
            <a:gd name="connsiteX21" fmla="*/ 43648 w 2684492"/>
            <a:gd name="connsiteY21" fmla="*/ 549549 h 2060072"/>
            <a:gd name="connsiteX0" fmla="*/ 43648 w 2684492"/>
            <a:gd name="connsiteY0" fmla="*/ 629631 h 2140154"/>
            <a:gd name="connsiteX1" fmla="*/ 173187 w 2684492"/>
            <a:gd name="connsiteY1" fmla="*/ 453025 h 2140154"/>
            <a:gd name="connsiteX2" fmla="*/ 516088 w 2684492"/>
            <a:gd name="connsiteY2" fmla="*/ 458949 h 2140154"/>
            <a:gd name="connsiteX3" fmla="*/ 995993 w 2684492"/>
            <a:gd name="connsiteY3" fmla="*/ 13244 h 2140154"/>
            <a:gd name="connsiteX4" fmla="*/ 1476284 w 2684492"/>
            <a:gd name="connsiteY4" fmla="*/ 117504 h 2140154"/>
            <a:gd name="connsiteX5" fmla="*/ 1857822 w 2684492"/>
            <a:gd name="connsiteY5" fmla="*/ 117362 h 2140154"/>
            <a:gd name="connsiteX6" fmla="*/ 2238130 w 2684492"/>
            <a:gd name="connsiteY6" fmla="*/ 224326 h 2140154"/>
            <a:gd name="connsiteX7" fmla="*/ 2656845 w 2684492"/>
            <a:gd name="connsiteY7" fmla="*/ 201182 h 2140154"/>
            <a:gd name="connsiteX8" fmla="*/ 2634447 w 2684492"/>
            <a:gd name="connsiteY8" fmla="*/ 1071642 h 2140154"/>
            <a:gd name="connsiteX9" fmla="*/ 2550627 w 2684492"/>
            <a:gd name="connsiteY9" fmla="*/ 1355005 h 2140154"/>
            <a:gd name="connsiteX10" fmla="*/ 2268688 w 2684492"/>
            <a:gd name="connsiteY10" fmla="*/ 1379949 h 2140154"/>
            <a:gd name="connsiteX11" fmla="*/ 2032467 w 2684492"/>
            <a:gd name="connsiteY11" fmla="*/ 1291964 h 2140154"/>
            <a:gd name="connsiteX12" fmla="*/ 1750527 w 2684492"/>
            <a:gd name="connsiteY12" fmla="*/ 1125694 h 2140154"/>
            <a:gd name="connsiteX13" fmla="*/ 1544787 w 2684492"/>
            <a:gd name="connsiteY13" fmla="*/ 1025922 h 2140154"/>
            <a:gd name="connsiteX14" fmla="*/ 1140927 w 2684492"/>
            <a:gd name="connsiteY14" fmla="*/ 1003062 h 2140154"/>
            <a:gd name="connsiteX15" fmla="*/ 881847 w 2684492"/>
            <a:gd name="connsiteY15" fmla="*/ 972582 h 2140154"/>
            <a:gd name="connsiteX16" fmla="*/ 668487 w 2684492"/>
            <a:gd name="connsiteY16" fmla="*/ 662515 h 2140154"/>
            <a:gd name="connsiteX17" fmla="*/ 439886 w 2684492"/>
            <a:gd name="connsiteY17" fmla="*/ 1211597 h 2140154"/>
            <a:gd name="connsiteX18" fmla="*/ 241767 w 2684492"/>
            <a:gd name="connsiteY18" fmla="*/ 1602353 h 2140154"/>
            <a:gd name="connsiteX19" fmla="*/ 20787 w 2684492"/>
            <a:gd name="connsiteY19" fmla="*/ 2139657 h 2140154"/>
            <a:gd name="connsiteX20" fmla="*/ 13167 w 2684492"/>
            <a:gd name="connsiteY20" fmla="*/ 1353634 h 2140154"/>
            <a:gd name="connsiteX21" fmla="*/ 43648 w 2684492"/>
            <a:gd name="connsiteY21" fmla="*/ 629631 h 2140154"/>
            <a:gd name="connsiteX0" fmla="*/ 43648 w 2684492"/>
            <a:gd name="connsiteY0" fmla="*/ 662878 h 2173401"/>
            <a:gd name="connsiteX1" fmla="*/ 173187 w 2684492"/>
            <a:gd name="connsiteY1" fmla="*/ 486272 h 2173401"/>
            <a:gd name="connsiteX2" fmla="*/ 508545 w 2684492"/>
            <a:gd name="connsiteY2" fmla="*/ 33572 h 2173401"/>
            <a:gd name="connsiteX3" fmla="*/ 995993 w 2684492"/>
            <a:gd name="connsiteY3" fmla="*/ 46491 h 2173401"/>
            <a:gd name="connsiteX4" fmla="*/ 1476284 w 2684492"/>
            <a:gd name="connsiteY4" fmla="*/ 150751 h 2173401"/>
            <a:gd name="connsiteX5" fmla="*/ 1857822 w 2684492"/>
            <a:gd name="connsiteY5" fmla="*/ 150609 h 2173401"/>
            <a:gd name="connsiteX6" fmla="*/ 2238130 w 2684492"/>
            <a:gd name="connsiteY6" fmla="*/ 257573 h 2173401"/>
            <a:gd name="connsiteX7" fmla="*/ 2656845 w 2684492"/>
            <a:gd name="connsiteY7" fmla="*/ 234429 h 2173401"/>
            <a:gd name="connsiteX8" fmla="*/ 2634447 w 2684492"/>
            <a:gd name="connsiteY8" fmla="*/ 1104889 h 2173401"/>
            <a:gd name="connsiteX9" fmla="*/ 2550627 w 2684492"/>
            <a:gd name="connsiteY9" fmla="*/ 1388252 h 2173401"/>
            <a:gd name="connsiteX10" fmla="*/ 2268688 w 2684492"/>
            <a:gd name="connsiteY10" fmla="*/ 1413196 h 2173401"/>
            <a:gd name="connsiteX11" fmla="*/ 2032467 w 2684492"/>
            <a:gd name="connsiteY11" fmla="*/ 1325211 h 2173401"/>
            <a:gd name="connsiteX12" fmla="*/ 1750527 w 2684492"/>
            <a:gd name="connsiteY12" fmla="*/ 1158941 h 2173401"/>
            <a:gd name="connsiteX13" fmla="*/ 1544787 w 2684492"/>
            <a:gd name="connsiteY13" fmla="*/ 1059169 h 2173401"/>
            <a:gd name="connsiteX14" fmla="*/ 1140927 w 2684492"/>
            <a:gd name="connsiteY14" fmla="*/ 1036309 h 2173401"/>
            <a:gd name="connsiteX15" fmla="*/ 881847 w 2684492"/>
            <a:gd name="connsiteY15" fmla="*/ 1005829 h 2173401"/>
            <a:gd name="connsiteX16" fmla="*/ 668487 w 2684492"/>
            <a:gd name="connsiteY16" fmla="*/ 695762 h 2173401"/>
            <a:gd name="connsiteX17" fmla="*/ 439886 w 2684492"/>
            <a:gd name="connsiteY17" fmla="*/ 1244844 h 2173401"/>
            <a:gd name="connsiteX18" fmla="*/ 241767 w 2684492"/>
            <a:gd name="connsiteY18" fmla="*/ 1635600 h 2173401"/>
            <a:gd name="connsiteX19" fmla="*/ 20787 w 2684492"/>
            <a:gd name="connsiteY19" fmla="*/ 2172904 h 2173401"/>
            <a:gd name="connsiteX20" fmla="*/ 13167 w 2684492"/>
            <a:gd name="connsiteY20" fmla="*/ 1386881 h 2173401"/>
            <a:gd name="connsiteX21" fmla="*/ 43648 w 2684492"/>
            <a:gd name="connsiteY21" fmla="*/ 662878 h 2173401"/>
            <a:gd name="connsiteX0" fmla="*/ 43648 w 2684492"/>
            <a:gd name="connsiteY0" fmla="*/ 644202 h 2154725"/>
            <a:gd name="connsiteX1" fmla="*/ 210902 w 2684492"/>
            <a:gd name="connsiteY1" fmla="*/ 215352 h 2154725"/>
            <a:gd name="connsiteX2" fmla="*/ 508545 w 2684492"/>
            <a:gd name="connsiteY2" fmla="*/ 14896 h 2154725"/>
            <a:gd name="connsiteX3" fmla="*/ 995993 w 2684492"/>
            <a:gd name="connsiteY3" fmla="*/ 27815 h 2154725"/>
            <a:gd name="connsiteX4" fmla="*/ 1476284 w 2684492"/>
            <a:gd name="connsiteY4" fmla="*/ 132075 h 2154725"/>
            <a:gd name="connsiteX5" fmla="*/ 1857822 w 2684492"/>
            <a:gd name="connsiteY5" fmla="*/ 131933 h 2154725"/>
            <a:gd name="connsiteX6" fmla="*/ 2238130 w 2684492"/>
            <a:gd name="connsiteY6" fmla="*/ 238897 h 2154725"/>
            <a:gd name="connsiteX7" fmla="*/ 2656845 w 2684492"/>
            <a:gd name="connsiteY7" fmla="*/ 215753 h 2154725"/>
            <a:gd name="connsiteX8" fmla="*/ 2634447 w 2684492"/>
            <a:gd name="connsiteY8" fmla="*/ 1086213 h 2154725"/>
            <a:gd name="connsiteX9" fmla="*/ 2550627 w 2684492"/>
            <a:gd name="connsiteY9" fmla="*/ 1369576 h 2154725"/>
            <a:gd name="connsiteX10" fmla="*/ 2268688 w 2684492"/>
            <a:gd name="connsiteY10" fmla="*/ 1394520 h 2154725"/>
            <a:gd name="connsiteX11" fmla="*/ 2032467 w 2684492"/>
            <a:gd name="connsiteY11" fmla="*/ 1306535 h 2154725"/>
            <a:gd name="connsiteX12" fmla="*/ 1750527 w 2684492"/>
            <a:gd name="connsiteY12" fmla="*/ 1140265 h 2154725"/>
            <a:gd name="connsiteX13" fmla="*/ 1544787 w 2684492"/>
            <a:gd name="connsiteY13" fmla="*/ 1040493 h 2154725"/>
            <a:gd name="connsiteX14" fmla="*/ 1140927 w 2684492"/>
            <a:gd name="connsiteY14" fmla="*/ 1017633 h 2154725"/>
            <a:gd name="connsiteX15" fmla="*/ 881847 w 2684492"/>
            <a:gd name="connsiteY15" fmla="*/ 987153 h 2154725"/>
            <a:gd name="connsiteX16" fmla="*/ 668487 w 2684492"/>
            <a:gd name="connsiteY16" fmla="*/ 677086 h 2154725"/>
            <a:gd name="connsiteX17" fmla="*/ 439886 w 2684492"/>
            <a:gd name="connsiteY17" fmla="*/ 1226168 h 2154725"/>
            <a:gd name="connsiteX18" fmla="*/ 241767 w 2684492"/>
            <a:gd name="connsiteY18" fmla="*/ 1616924 h 2154725"/>
            <a:gd name="connsiteX19" fmla="*/ 20787 w 2684492"/>
            <a:gd name="connsiteY19" fmla="*/ 2154228 h 2154725"/>
            <a:gd name="connsiteX20" fmla="*/ 13167 w 2684492"/>
            <a:gd name="connsiteY20" fmla="*/ 1368205 h 2154725"/>
            <a:gd name="connsiteX21" fmla="*/ 43648 w 2684492"/>
            <a:gd name="connsiteY21" fmla="*/ 644202 h 2154725"/>
            <a:gd name="connsiteX0" fmla="*/ 43648 w 2684492"/>
            <a:gd name="connsiteY0" fmla="*/ 644202 h 2154725"/>
            <a:gd name="connsiteX1" fmla="*/ 210902 w 2684492"/>
            <a:gd name="connsiteY1" fmla="*/ 215352 h 2154725"/>
            <a:gd name="connsiteX2" fmla="*/ 508545 w 2684492"/>
            <a:gd name="connsiteY2" fmla="*/ 14896 h 2154725"/>
            <a:gd name="connsiteX3" fmla="*/ 995993 w 2684492"/>
            <a:gd name="connsiteY3" fmla="*/ 27815 h 2154725"/>
            <a:gd name="connsiteX4" fmla="*/ 1476284 w 2684492"/>
            <a:gd name="connsiteY4" fmla="*/ 132075 h 2154725"/>
            <a:gd name="connsiteX5" fmla="*/ 1857822 w 2684492"/>
            <a:gd name="connsiteY5" fmla="*/ 131933 h 2154725"/>
            <a:gd name="connsiteX6" fmla="*/ 2238130 w 2684492"/>
            <a:gd name="connsiteY6" fmla="*/ 238897 h 2154725"/>
            <a:gd name="connsiteX7" fmla="*/ 2656845 w 2684492"/>
            <a:gd name="connsiteY7" fmla="*/ 215753 h 2154725"/>
            <a:gd name="connsiteX8" fmla="*/ 2634447 w 2684492"/>
            <a:gd name="connsiteY8" fmla="*/ 1086213 h 2154725"/>
            <a:gd name="connsiteX9" fmla="*/ 2550627 w 2684492"/>
            <a:gd name="connsiteY9" fmla="*/ 1369576 h 2154725"/>
            <a:gd name="connsiteX10" fmla="*/ 2268688 w 2684492"/>
            <a:gd name="connsiteY10" fmla="*/ 1394520 h 2154725"/>
            <a:gd name="connsiteX11" fmla="*/ 2032467 w 2684492"/>
            <a:gd name="connsiteY11" fmla="*/ 1306535 h 2154725"/>
            <a:gd name="connsiteX12" fmla="*/ 1750527 w 2684492"/>
            <a:gd name="connsiteY12" fmla="*/ 1140265 h 2154725"/>
            <a:gd name="connsiteX13" fmla="*/ 1544787 w 2684492"/>
            <a:gd name="connsiteY13" fmla="*/ 1040493 h 2154725"/>
            <a:gd name="connsiteX14" fmla="*/ 1140927 w 2684492"/>
            <a:gd name="connsiteY14" fmla="*/ 1017633 h 2154725"/>
            <a:gd name="connsiteX15" fmla="*/ 881847 w 2684492"/>
            <a:gd name="connsiteY15" fmla="*/ 987153 h 2154725"/>
            <a:gd name="connsiteX16" fmla="*/ 691116 w 2684492"/>
            <a:gd name="connsiteY16" fmla="*/ 722947 h 2154725"/>
            <a:gd name="connsiteX17" fmla="*/ 439886 w 2684492"/>
            <a:gd name="connsiteY17" fmla="*/ 1226168 h 2154725"/>
            <a:gd name="connsiteX18" fmla="*/ 241767 w 2684492"/>
            <a:gd name="connsiteY18" fmla="*/ 1616924 h 2154725"/>
            <a:gd name="connsiteX19" fmla="*/ 20787 w 2684492"/>
            <a:gd name="connsiteY19" fmla="*/ 2154228 h 2154725"/>
            <a:gd name="connsiteX20" fmla="*/ 13167 w 2684492"/>
            <a:gd name="connsiteY20" fmla="*/ 1368205 h 2154725"/>
            <a:gd name="connsiteX21" fmla="*/ 43648 w 2684492"/>
            <a:gd name="connsiteY21" fmla="*/ 644202 h 2154725"/>
            <a:gd name="connsiteX0" fmla="*/ 43648 w 2684492"/>
            <a:gd name="connsiteY0" fmla="*/ 644202 h 2154725"/>
            <a:gd name="connsiteX1" fmla="*/ 210902 w 2684492"/>
            <a:gd name="connsiteY1" fmla="*/ 215352 h 2154725"/>
            <a:gd name="connsiteX2" fmla="*/ 508545 w 2684492"/>
            <a:gd name="connsiteY2" fmla="*/ 14896 h 2154725"/>
            <a:gd name="connsiteX3" fmla="*/ 995993 w 2684492"/>
            <a:gd name="connsiteY3" fmla="*/ 27815 h 2154725"/>
            <a:gd name="connsiteX4" fmla="*/ 1476284 w 2684492"/>
            <a:gd name="connsiteY4" fmla="*/ 132075 h 2154725"/>
            <a:gd name="connsiteX5" fmla="*/ 1857822 w 2684492"/>
            <a:gd name="connsiteY5" fmla="*/ 131933 h 2154725"/>
            <a:gd name="connsiteX6" fmla="*/ 2238130 w 2684492"/>
            <a:gd name="connsiteY6" fmla="*/ 238897 h 2154725"/>
            <a:gd name="connsiteX7" fmla="*/ 2656845 w 2684492"/>
            <a:gd name="connsiteY7" fmla="*/ 215753 h 2154725"/>
            <a:gd name="connsiteX8" fmla="*/ 2634447 w 2684492"/>
            <a:gd name="connsiteY8" fmla="*/ 1086213 h 2154725"/>
            <a:gd name="connsiteX9" fmla="*/ 2550627 w 2684492"/>
            <a:gd name="connsiteY9" fmla="*/ 1369576 h 2154725"/>
            <a:gd name="connsiteX10" fmla="*/ 2268688 w 2684492"/>
            <a:gd name="connsiteY10" fmla="*/ 1394520 h 2154725"/>
            <a:gd name="connsiteX11" fmla="*/ 2032467 w 2684492"/>
            <a:gd name="connsiteY11" fmla="*/ 1306535 h 2154725"/>
            <a:gd name="connsiteX12" fmla="*/ 1750527 w 2684492"/>
            <a:gd name="connsiteY12" fmla="*/ 1140265 h 2154725"/>
            <a:gd name="connsiteX13" fmla="*/ 1544787 w 2684492"/>
            <a:gd name="connsiteY13" fmla="*/ 1040493 h 2154725"/>
            <a:gd name="connsiteX14" fmla="*/ 1140927 w 2684492"/>
            <a:gd name="connsiteY14" fmla="*/ 1017633 h 2154725"/>
            <a:gd name="connsiteX15" fmla="*/ 881847 w 2684492"/>
            <a:gd name="connsiteY15" fmla="*/ 987153 h 2154725"/>
            <a:gd name="connsiteX16" fmla="*/ 691116 w 2684492"/>
            <a:gd name="connsiteY16" fmla="*/ 722947 h 2154725"/>
            <a:gd name="connsiteX17" fmla="*/ 485144 w 2684492"/>
            <a:gd name="connsiteY17" fmla="*/ 1226169 h 2154725"/>
            <a:gd name="connsiteX18" fmla="*/ 241767 w 2684492"/>
            <a:gd name="connsiteY18" fmla="*/ 1616924 h 2154725"/>
            <a:gd name="connsiteX19" fmla="*/ 20787 w 2684492"/>
            <a:gd name="connsiteY19" fmla="*/ 2154228 h 2154725"/>
            <a:gd name="connsiteX20" fmla="*/ 13167 w 2684492"/>
            <a:gd name="connsiteY20" fmla="*/ 1368205 h 2154725"/>
            <a:gd name="connsiteX21" fmla="*/ 43648 w 2684492"/>
            <a:gd name="connsiteY21" fmla="*/ 644202 h 2154725"/>
            <a:gd name="connsiteX0" fmla="*/ 43648 w 2684492"/>
            <a:gd name="connsiteY0" fmla="*/ 644202 h 2154915"/>
            <a:gd name="connsiteX1" fmla="*/ 210902 w 2684492"/>
            <a:gd name="connsiteY1" fmla="*/ 215352 h 2154915"/>
            <a:gd name="connsiteX2" fmla="*/ 508545 w 2684492"/>
            <a:gd name="connsiteY2" fmla="*/ 14896 h 2154915"/>
            <a:gd name="connsiteX3" fmla="*/ 995993 w 2684492"/>
            <a:gd name="connsiteY3" fmla="*/ 27815 h 2154915"/>
            <a:gd name="connsiteX4" fmla="*/ 1476284 w 2684492"/>
            <a:gd name="connsiteY4" fmla="*/ 132075 h 2154915"/>
            <a:gd name="connsiteX5" fmla="*/ 1857822 w 2684492"/>
            <a:gd name="connsiteY5" fmla="*/ 131933 h 2154915"/>
            <a:gd name="connsiteX6" fmla="*/ 2238130 w 2684492"/>
            <a:gd name="connsiteY6" fmla="*/ 238897 h 2154915"/>
            <a:gd name="connsiteX7" fmla="*/ 2656845 w 2684492"/>
            <a:gd name="connsiteY7" fmla="*/ 215753 h 2154915"/>
            <a:gd name="connsiteX8" fmla="*/ 2634447 w 2684492"/>
            <a:gd name="connsiteY8" fmla="*/ 1086213 h 2154915"/>
            <a:gd name="connsiteX9" fmla="*/ 2550627 w 2684492"/>
            <a:gd name="connsiteY9" fmla="*/ 1369576 h 2154915"/>
            <a:gd name="connsiteX10" fmla="*/ 2268688 w 2684492"/>
            <a:gd name="connsiteY10" fmla="*/ 1394520 h 2154915"/>
            <a:gd name="connsiteX11" fmla="*/ 2032467 w 2684492"/>
            <a:gd name="connsiteY11" fmla="*/ 1306535 h 2154915"/>
            <a:gd name="connsiteX12" fmla="*/ 1750527 w 2684492"/>
            <a:gd name="connsiteY12" fmla="*/ 1140265 h 2154915"/>
            <a:gd name="connsiteX13" fmla="*/ 1544787 w 2684492"/>
            <a:gd name="connsiteY13" fmla="*/ 1040493 h 2154915"/>
            <a:gd name="connsiteX14" fmla="*/ 1140927 w 2684492"/>
            <a:gd name="connsiteY14" fmla="*/ 1017633 h 2154915"/>
            <a:gd name="connsiteX15" fmla="*/ 881847 w 2684492"/>
            <a:gd name="connsiteY15" fmla="*/ 987153 h 2154915"/>
            <a:gd name="connsiteX16" fmla="*/ 691116 w 2684492"/>
            <a:gd name="connsiteY16" fmla="*/ 722947 h 2154915"/>
            <a:gd name="connsiteX17" fmla="*/ 485144 w 2684492"/>
            <a:gd name="connsiteY17" fmla="*/ 1226169 h 2154915"/>
            <a:gd name="connsiteX18" fmla="*/ 264396 w 2684492"/>
            <a:gd name="connsiteY18" fmla="*/ 1731578 h 2154915"/>
            <a:gd name="connsiteX19" fmla="*/ 20787 w 2684492"/>
            <a:gd name="connsiteY19" fmla="*/ 2154228 h 2154915"/>
            <a:gd name="connsiteX20" fmla="*/ 13167 w 2684492"/>
            <a:gd name="connsiteY20" fmla="*/ 1368205 h 2154915"/>
            <a:gd name="connsiteX21" fmla="*/ 43648 w 2684492"/>
            <a:gd name="connsiteY21" fmla="*/ 644202 h 2154915"/>
            <a:gd name="connsiteX0" fmla="*/ 33652 w 2674496"/>
            <a:gd name="connsiteY0" fmla="*/ 644202 h 2154915"/>
            <a:gd name="connsiteX1" fmla="*/ 200906 w 2674496"/>
            <a:gd name="connsiteY1" fmla="*/ 215352 h 2154915"/>
            <a:gd name="connsiteX2" fmla="*/ 498549 w 2674496"/>
            <a:gd name="connsiteY2" fmla="*/ 14896 h 2154915"/>
            <a:gd name="connsiteX3" fmla="*/ 985997 w 2674496"/>
            <a:gd name="connsiteY3" fmla="*/ 27815 h 2154915"/>
            <a:gd name="connsiteX4" fmla="*/ 1466288 w 2674496"/>
            <a:gd name="connsiteY4" fmla="*/ 132075 h 2154915"/>
            <a:gd name="connsiteX5" fmla="*/ 1847826 w 2674496"/>
            <a:gd name="connsiteY5" fmla="*/ 131933 h 2154915"/>
            <a:gd name="connsiteX6" fmla="*/ 2228134 w 2674496"/>
            <a:gd name="connsiteY6" fmla="*/ 238897 h 2154915"/>
            <a:gd name="connsiteX7" fmla="*/ 2646849 w 2674496"/>
            <a:gd name="connsiteY7" fmla="*/ 215753 h 2154915"/>
            <a:gd name="connsiteX8" fmla="*/ 2624451 w 2674496"/>
            <a:gd name="connsiteY8" fmla="*/ 1086213 h 2154915"/>
            <a:gd name="connsiteX9" fmla="*/ 2540631 w 2674496"/>
            <a:gd name="connsiteY9" fmla="*/ 1369576 h 2154915"/>
            <a:gd name="connsiteX10" fmla="*/ 2258692 w 2674496"/>
            <a:gd name="connsiteY10" fmla="*/ 1394520 h 2154915"/>
            <a:gd name="connsiteX11" fmla="*/ 2022471 w 2674496"/>
            <a:gd name="connsiteY11" fmla="*/ 1306535 h 2154915"/>
            <a:gd name="connsiteX12" fmla="*/ 1740531 w 2674496"/>
            <a:gd name="connsiteY12" fmla="*/ 1140265 h 2154915"/>
            <a:gd name="connsiteX13" fmla="*/ 1534791 w 2674496"/>
            <a:gd name="connsiteY13" fmla="*/ 1040493 h 2154915"/>
            <a:gd name="connsiteX14" fmla="*/ 1130931 w 2674496"/>
            <a:gd name="connsiteY14" fmla="*/ 1017633 h 2154915"/>
            <a:gd name="connsiteX15" fmla="*/ 871851 w 2674496"/>
            <a:gd name="connsiteY15" fmla="*/ 987153 h 2154915"/>
            <a:gd name="connsiteX16" fmla="*/ 681120 w 2674496"/>
            <a:gd name="connsiteY16" fmla="*/ 722947 h 2154915"/>
            <a:gd name="connsiteX17" fmla="*/ 475148 w 2674496"/>
            <a:gd name="connsiteY17" fmla="*/ 1226169 h 2154915"/>
            <a:gd name="connsiteX18" fmla="*/ 254400 w 2674496"/>
            <a:gd name="connsiteY18" fmla="*/ 1731578 h 2154915"/>
            <a:gd name="connsiteX19" fmla="*/ 10791 w 2674496"/>
            <a:gd name="connsiteY19" fmla="*/ 2154228 h 2154915"/>
            <a:gd name="connsiteX20" fmla="*/ 55972 w 2674496"/>
            <a:gd name="connsiteY20" fmla="*/ 1368206 h 2154915"/>
            <a:gd name="connsiteX21" fmla="*/ 33652 w 2674496"/>
            <a:gd name="connsiteY21" fmla="*/ 644202 h 2154915"/>
            <a:gd name="connsiteX0" fmla="*/ 7648 w 2648492"/>
            <a:gd name="connsiteY0" fmla="*/ 644202 h 2040585"/>
            <a:gd name="connsiteX1" fmla="*/ 174902 w 2648492"/>
            <a:gd name="connsiteY1" fmla="*/ 215352 h 2040585"/>
            <a:gd name="connsiteX2" fmla="*/ 472545 w 2648492"/>
            <a:gd name="connsiteY2" fmla="*/ 14896 h 2040585"/>
            <a:gd name="connsiteX3" fmla="*/ 959993 w 2648492"/>
            <a:gd name="connsiteY3" fmla="*/ 27815 h 2040585"/>
            <a:gd name="connsiteX4" fmla="*/ 1440284 w 2648492"/>
            <a:gd name="connsiteY4" fmla="*/ 132075 h 2040585"/>
            <a:gd name="connsiteX5" fmla="*/ 1821822 w 2648492"/>
            <a:gd name="connsiteY5" fmla="*/ 131933 h 2040585"/>
            <a:gd name="connsiteX6" fmla="*/ 2202130 w 2648492"/>
            <a:gd name="connsiteY6" fmla="*/ 238897 h 2040585"/>
            <a:gd name="connsiteX7" fmla="*/ 2620845 w 2648492"/>
            <a:gd name="connsiteY7" fmla="*/ 215753 h 2040585"/>
            <a:gd name="connsiteX8" fmla="*/ 2598447 w 2648492"/>
            <a:gd name="connsiteY8" fmla="*/ 1086213 h 2040585"/>
            <a:gd name="connsiteX9" fmla="*/ 2514627 w 2648492"/>
            <a:gd name="connsiteY9" fmla="*/ 1369576 h 2040585"/>
            <a:gd name="connsiteX10" fmla="*/ 2232688 w 2648492"/>
            <a:gd name="connsiteY10" fmla="*/ 1394520 h 2040585"/>
            <a:gd name="connsiteX11" fmla="*/ 1996467 w 2648492"/>
            <a:gd name="connsiteY11" fmla="*/ 1306535 h 2040585"/>
            <a:gd name="connsiteX12" fmla="*/ 1714527 w 2648492"/>
            <a:gd name="connsiteY12" fmla="*/ 1140265 h 2040585"/>
            <a:gd name="connsiteX13" fmla="*/ 1508787 w 2648492"/>
            <a:gd name="connsiteY13" fmla="*/ 1040493 h 2040585"/>
            <a:gd name="connsiteX14" fmla="*/ 1104927 w 2648492"/>
            <a:gd name="connsiteY14" fmla="*/ 1017633 h 2040585"/>
            <a:gd name="connsiteX15" fmla="*/ 845847 w 2648492"/>
            <a:gd name="connsiteY15" fmla="*/ 987153 h 2040585"/>
            <a:gd name="connsiteX16" fmla="*/ 655116 w 2648492"/>
            <a:gd name="connsiteY16" fmla="*/ 722947 h 2040585"/>
            <a:gd name="connsiteX17" fmla="*/ 449144 w 2648492"/>
            <a:gd name="connsiteY17" fmla="*/ 1226169 h 2040585"/>
            <a:gd name="connsiteX18" fmla="*/ 228396 w 2648492"/>
            <a:gd name="connsiteY18" fmla="*/ 1731578 h 2040585"/>
            <a:gd name="connsiteX19" fmla="*/ 45131 w 2648492"/>
            <a:gd name="connsiteY19" fmla="*/ 2039574 h 2040585"/>
            <a:gd name="connsiteX20" fmla="*/ 29968 w 2648492"/>
            <a:gd name="connsiteY20" fmla="*/ 1368206 h 2040585"/>
            <a:gd name="connsiteX21" fmla="*/ 7648 w 2648492"/>
            <a:gd name="connsiteY21" fmla="*/ 644202 h 2040585"/>
            <a:gd name="connsiteX0" fmla="*/ 54682 w 2627639"/>
            <a:gd name="connsiteY0" fmla="*/ 575409 h 2040585"/>
            <a:gd name="connsiteX1" fmla="*/ 154049 w 2627639"/>
            <a:gd name="connsiteY1" fmla="*/ 215352 h 2040585"/>
            <a:gd name="connsiteX2" fmla="*/ 451692 w 2627639"/>
            <a:gd name="connsiteY2" fmla="*/ 14896 h 2040585"/>
            <a:gd name="connsiteX3" fmla="*/ 939140 w 2627639"/>
            <a:gd name="connsiteY3" fmla="*/ 27815 h 2040585"/>
            <a:gd name="connsiteX4" fmla="*/ 1419431 w 2627639"/>
            <a:gd name="connsiteY4" fmla="*/ 132075 h 2040585"/>
            <a:gd name="connsiteX5" fmla="*/ 1800969 w 2627639"/>
            <a:gd name="connsiteY5" fmla="*/ 131933 h 2040585"/>
            <a:gd name="connsiteX6" fmla="*/ 2181277 w 2627639"/>
            <a:gd name="connsiteY6" fmla="*/ 238897 h 2040585"/>
            <a:gd name="connsiteX7" fmla="*/ 2599992 w 2627639"/>
            <a:gd name="connsiteY7" fmla="*/ 215753 h 2040585"/>
            <a:gd name="connsiteX8" fmla="*/ 2577594 w 2627639"/>
            <a:gd name="connsiteY8" fmla="*/ 1086213 h 2040585"/>
            <a:gd name="connsiteX9" fmla="*/ 2493774 w 2627639"/>
            <a:gd name="connsiteY9" fmla="*/ 1369576 h 2040585"/>
            <a:gd name="connsiteX10" fmla="*/ 2211835 w 2627639"/>
            <a:gd name="connsiteY10" fmla="*/ 1394520 h 2040585"/>
            <a:gd name="connsiteX11" fmla="*/ 1975614 w 2627639"/>
            <a:gd name="connsiteY11" fmla="*/ 1306535 h 2040585"/>
            <a:gd name="connsiteX12" fmla="*/ 1693674 w 2627639"/>
            <a:gd name="connsiteY12" fmla="*/ 1140265 h 2040585"/>
            <a:gd name="connsiteX13" fmla="*/ 1487934 w 2627639"/>
            <a:gd name="connsiteY13" fmla="*/ 1040493 h 2040585"/>
            <a:gd name="connsiteX14" fmla="*/ 1084074 w 2627639"/>
            <a:gd name="connsiteY14" fmla="*/ 1017633 h 2040585"/>
            <a:gd name="connsiteX15" fmla="*/ 824994 w 2627639"/>
            <a:gd name="connsiteY15" fmla="*/ 987153 h 2040585"/>
            <a:gd name="connsiteX16" fmla="*/ 634263 w 2627639"/>
            <a:gd name="connsiteY16" fmla="*/ 722947 h 2040585"/>
            <a:gd name="connsiteX17" fmla="*/ 428291 w 2627639"/>
            <a:gd name="connsiteY17" fmla="*/ 1226169 h 2040585"/>
            <a:gd name="connsiteX18" fmla="*/ 207543 w 2627639"/>
            <a:gd name="connsiteY18" fmla="*/ 1731578 h 2040585"/>
            <a:gd name="connsiteX19" fmla="*/ 24278 w 2627639"/>
            <a:gd name="connsiteY19" fmla="*/ 2039574 h 2040585"/>
            <a:gd name="connsiteX20" fmla="*/ 9115 w 2627639"/>
            <a:gd name="connsiteY20" fmla="*/ 1368206 h 2040585"/>
            <a:gd name="connsiteX21" fmla="*/ 54682 w 2627639"/>
            <a:gd name="connsiteY21" fmla="*/ 575409 h 2040585"/>
            <a:gd name="connsiteX0" fmla="*/ 54682 w 2638544"/>
            <a:gd name="connsiteY0" fmla="*/ 575409 h 2040585"/>
            <a:gd name="connsiteX1" fmla="*/ 154049 w 2638544"/>
            <a:gd name="connsiteY1" fmla="*/ 215352 h 2040585"/>
            <a:gd name="connsiteX2" fmla="*/ 451692 w 2638544"/>
            <a:gd name="connsiteY2" fmla="*/ 14896 h 2040585"/>
            <a:gd name="connsiteX3" fmla="*/ 939140 w 2638544"/>
            <a:gd name="connsiteY3" fmla="*/ 27815 h 2040585"/>
            <a:gd name="connsiteX4" fmla="*/ 1419431 w 2638544"/>
            <a:gd name="connsiteY4" fmla="*/ 132075 h 2040585"/>
            <a:gd name="connsiteX5" fmla="*/ 1800969 w 2638544"/>
            <a:gd name="connsiteY5" fmla="*/ 131933 h 2040585"/>
            <a:gd name="connsiteX6" fmla="*/ 2181277 w 2638544"/>
            <a:gd name="connsiteY6" fmla="*/ 238897 h 2040585"/>
            <a:gd name="connsiteX7" fmla="*/ 2599992 w 2638544"/>
            <a:gd name="connsiteY7" fmla="*/ 215753 h 2040585"/>
            <a:gd name="connsiteX8" fmla="*/ 2607767 w 2638544"/>
            <a:gd name="connsiteY8" fmla="*/ 1132074 h 2040585"/>
            <a:gd name="connsiteX9" fmla="*/ 2493774 w 2638544"/>
            <a:gd name="connsiteY9" fmla="*/ 1369576 h 2040585"/>
            <a:gd name="connsiteX10" fmla="*/ 2211835 w 2638544"/>
            <a:gd name="connsiteY10" fmla="*/ 1394520 h 2040585"/>
            <a:gd name="connsiteX11" fmla="*/ 1975614 w 2638544"/>
            <a:gd name="connsiteY11" fmla="*/ 1306535 h 2040585"/>
            <a:gd name="connsiteX12" fmla="*/ 1693674 w 2638544"/>
            <a:gd name="connsiteY12" fmla="*/ 1140265 h 2040585"/>
            <a:gd name="connsiteX13" fmla="*/ 1487934 w 2638544"/>
            <a:gd name="connsiteY13" fmla="*/ 1040493 h 2040585"/>
            <a:gd name="connsiteX14" fmla="*/ 1084074 w 2638544"/>
            <a:gd name="connsiteY14" fmla="*/ 1017633 h 2040585"/>
            <a:gd name="connsiteX15" fmla="*/ 824994 w 2638544"/>
            <a:gd name="connsiteY15" fmla="*/ 987153 h 2040585"/>
            <a:gd name="connsiteX16" fmla="*/ 634263 w 2638544"/>
            <a:gd name="connsiteY16" fmla="*/ 722947 h 2040585"/>
            <a:gd name="connsiteX17" fmla="*/ 428291 w 2638544"/>
            <a:gd name="connsiteY17" fmla="*/ 1226169 h 2040585"/>
            <a:gd name="connsiteX18" fmla="*/ 207543 w 2638544"/>
            <a:gd name="connsiteY18" fmla="*/ 1731578 h 2040585"/>
            <a:gd name="connsiteX19" fmla="*/ 24278 w 2638544"/>
            <a:gd name="connsiteY19" fmla="*/ 2039574 h 2040585"/>
            <a:gd name="connsiteX20" fmla="*/ 9115 w 2638544"/>
            <a:gd name="connsiteY20" fmla="*/ 1368206 h 2040585"/>
            <a:gd name="connsiteX21" fmla="*/ 54682 w 2638544"/>
            <a:gd name="connsiteY21" fmla="*/ 575409 h 2040585"/>
            <a:gd name="connsiteX0" fmla="*/ 54682 w 2635042"/>
            <a:gd name="connsiteY0" fmla="*/ 575409 h 2040585"/>
            <a:gd name="connsiteX1" fmla="*/ 154049 w 2635042"/>
            <a:gd name="connsiteY1" fmla="*/ 215352 h 2040585"/>
            <a:gd name="connsiteX2" fmla="*/ 451692 w 2635042"/>
            <a:gd name="connsiteY2" fmla="*/ 14896 h 2040585"/>
            <a:gd name="connsiteX3" fmla="*/ 939140 w 2635042"/>
            <a:gd name="connsiteY3" fmla="*/ 27815 h 2040585"/>
            <a:gd name="connsiteX4" fmla="*/ 1419431 w 2635042"/>
            <a:gd name="connsiteY4" fmla="*/ 132075 h 2040585"/>
            <a:gd name="connsiteX5" fmla="*/ 1800969 w 2635042"/>
            <a:gd name="connsiteY5" fmla="*/ 131933 h 2040585"/>
            <a:gd name="connsiteX6" fmla="*/ 2181277 w 2635042"/>
            <a:gd name="connsiteY6" fmla="*/ 238897 h 2040585"/>
            <a:gd name="connsiteX7" fmla="*/ 2599992 w 2635042"/>
            <a:gd name="connsiteY7" fmla="*/ 215753 h 2040585"/>
            <a:gd name="connsiteX8" fmla="*/ 2607767 w 2635042"/>
            <a:gd name="connsiteY8" fmla="*/ 1132074 h 2040585"/>
            <a:gd name="connsiteX9" fmla="*/ 2569204 w 2635042"/>
            <a:gd name="connsiteY9" fmla="*/ 1392506 h 2040585"/>
            <a:gd name="connsiteX10" fmla="*/ 2211835 w 2635042"/>
            <a:gd name="connsiteY10" fmla="*/ 1394520 h 2040585"/>
            <a:gd name="connsiteX11" fmla="*/ 1975614 w 2635042"/>
            <a:gd name="connsiteY11" fmla="*/ 1306535 h 2040585"/>
            <a:gd name="connsiteX12" fmla="*/ 1693674 w 2635042"/>
            <a:gd name="connsiteY12" fmla="*/ 1140265 h 2040585"/>
            <a:gd name="connsiteX13" fmla="*/ 1487934 w 2635042"/>
            <a:gd name="connsiteY13" fmla="*/ 1040493 h 2040585"/>
            <a:gd name="connsiteX14" fmla="*/ 1084074 w 2635042"/>
            <a:gd name="connsiteY14" fmla="*/ 1017633 h 2040585"/>
            <a:gd name="connsiteX15" fmla="*/ 824994 w 2635042"/>
            <a:gd name="connsiteY15" fmla="*/ 987153 h 2040585"/>
            <a:gd name="connsiteX16" fmla="*/ 634263 w 2635042"/>
            <a:gd name="connsiteY16" fmla="*/ 722947 h 2040585"/>
            <a:gd name="connsiteX17" fmla="*/ 428291 w 2635042"/>
            <a:gd name="connsiteY17" fmla="*/ 1226169 h 2040585"/>
            <a:gd name="connsiteX18" fmla="*/ 207543 w 2635042"/>
            <a:gd name="connsiteY18" fmla="*/ 1731578 h 2040585"/>
            <a:gd name="connsiteX19" fmla="*/ 24278 w 2635042"/>
            <a:gd name="connsiteY19" fmla="*/ 2039574 h 2040585"/>
            <a:gd name="connsiteX20" fmla="*/ 9115 w 2635042"/>
            <a:gd name="connsiteY20" fmla="*/ 1368206 h 2040585"/>
            <a:gd name="connsiteX21" fmla="*/ 54682 w 2635042"/>
            <a:gd name="connsiteY21" fmla="*/ 575409 h 2040585"/>
            <a:gd name="connsiteX0" fmla="*/ 54682 w 2645278"/>
            <a:gd name="connsiteY0" fmla="*/ 575409 h 2040585"/>
            <a:gd name="connsiteX1" fmla="*/ 154049 w 2645278"/>
            <a:gd name="connsiteY1" fmla="*/ 215352 h 2040585"/>
            <a:gd name="connsiteX2" fmla="*/ 451692 w 2645278"/>
            <a:gd name="connsiteY2" fmla="*/ 14896 h 2040585"/>
            <a:gd name="connsiteX3" fmla="*/ 939140 w 2645278"/>
            <a:gd name="connsiteY3" fmla="*/ 27815 h 2040585"/>
            <a:gd name="connsiteX4" fmla="*/ 1419431 w 2645278"/>
            <a:gd name="connsiteY4" fmla="*/ 132075 h 2040585"/>
            <a:gd name="connsiteX5" fmla="*/ 1800969 w 2645278"/>
            <a:gd name="connsiteY5" fmla="*/ 131933 h 2040585"/>
            <a:gd name="connsiteX6" fmla="*/ 2181277 w 2645278"/>
            <a:gd name="connsiteY6" fmla="*/ 238897 h 2040585"/>
            <a:gd name="connsiteX7" fmla="*/ 2599992 w 2645278"/>
            <a:gd name="connsiteY7" fmla="*/ 215753 h 2040585"/>
            <a:gd name="connsiteX8" fmla="*/ 2630396 w 2645278"/>
            <a:gd name="connsiteY8" fmla="*/ 1063281 h 2040585"/>
            <a:gd name="connsiteX9" fmla="*/ 2569204 w 2645278"/>
            <a:gd name="connsiteY9" fmla="*/ 1392506 h 2040585"/>
            <a:gd name="connsiteX10" fmla="*/ 2211835 w 2645278"/>
            <a:gd name="connsiteY10" fmla="*/ 1394520 h 2040585"/>
            <a:gd name="connsiteX11" fmla="*/ 1975614 w 2645278"/>
            <a:gd name="connsiteY11" fmla="*/ 1306535 h 2040585"/>
            <a:gd name="connsiteX12" fmla="*/ 1693674 w 2645278"/>
            <a:gd name="connsiteY12" fmla="*/ 1140265 h 2040585"/>
            <a:gd name="connsiteX13" fmla="*/ 1487934 w 2645278"/>
            <a:gd name="connsiteY13" fmla="*/ 1040493 h 2040585"/>
            <a:gd name="connsiteX14" fmla="*/ 1084074 w 2645278"/>
            <a:gd name="connsiteY14" fmla="*/ 1017633 h 2040585"/>
            <a:gd name="connsiteX15" fmla="*/ 824994 w 2645278"/>
            <a:gd name="connsiteY15" fmla="*/ 987153 h 2040585"/>
            <a:gd name="connsiteX16" fmla="*/ 634263 w 2645278"/>
            <a:gd name="connsiteY16" fmla="*/ 722947 h 2040585"/>
            <a:gd name="connsiteX17" fmla="*/ 428291 w 2645278"/>
            <a:gd name="connsiteY17" fmla="*/ 1226169 h 2040585"/>
            <a:gd name="connsiteX18" fmla="*/ 207543 w 2645278"/>
            <a:gd name="connsiteY18" fmla="*/ 1731578 h 2040585"/>
            <a:gd name="connsiteX19" fmla="*/ 24278 w 2645278"/>
            <a:gd name="connsiteY19" fmla="*/ 2039574 h 2040585"/>
            <a:gd name="connsiteX20" fmla="*/ 9115 w 2645278"/>
            <a:gd name="connsiteY20" fmla="*/ 1368206 h 2040585"/>
            <a:gd name="connsiteX21" fmla="*/ 54682 w 2645278"/>
            <a:gd name="connsiteY21" fmla="*/ 575409 h 2040585"/>
            <a:gd name="connsiteX0" fmla="*/ 54682 w 2645278"/>
            <a:gd name="connsiteY0" fmla="*/ 668949 h 2134125"/>
            <a:gd name="connsiteX1" fmla="*/ 154049 w 2645278"/>
            <a:gd name="connsiteY1" fmla="*/ 308892 h 2134125"/>
            <a:gd name="connsiteX2" fmla="*/ 429063 w 2645278"/>
            <a:gd name="connsiteY2" fmla="*/ 0 h 2134125"/>
            <a:gd name="connsiteX3" fmla="*/ 939140 w 2645278"/>
            <a:gd name="connsiteY3" fmla="*/ 121355 h 2134125"/>
            <a:gd name="connsiteX4" fmla="*/ 1419431 w 2645278"/>
            <a:gd name="connsiteY4" fmla="*/ 225615 h 2134125"/>
            <a:gd name="connsiteX5" fmla="*/ 1800969 w 2645278"/>
            <a:gd name="connsiteY5" fmla="*/ 225473 h 2134125"/>
            <a:gd name="connsiteX6" fmla="*/ 2181277 w 2645278"/>
            <a:gd name="connsiteY6" fmla="*/ 332437 h 2134125"/>
            <a:gd name="connsiteX7" fmla="*/ 2599992 w 2645278"/>
            <a:gd name="connsiteY7" fmla="*/ 309293 h 2134125"/>
            <a:gd name="connsiteX8" fmla="*/ 2630396 w 2645278"/>
            <a:gd name="connsiteY8" fmla="*/ 1156821 h 2134125"/>
            <a:gd name="connsiteX9" fmla="*/ 2569204 w 2645278"/>
            <a:gd name="connsiteY9" fmla="*/ 1486046 h 2134125"/>
            <a:gd name="connsiteX10" fmla="*/ 2211835 w 2645278"/>
            <a:gd name="connsiteY10" fmla="*/ 1488060 h 2134125"/>
            <a:gd name="connsiteX11" fmla="*/ 1975614 w 2645278"/>
            <a:gd name="connsiteY11" fmla="*/ 1400075 h 2134125"/>
            <a:gd name="connsiteX12" fmla="*/ 1693674 w 2645278"/>
            <a:gd name="connsiteY12" fmla="*/ 1233805 h 2134125"/>
            <a:gd name="connsiteX13" fmla="*/ 1487934 w 2645278"/>
            <a:gd name="connsiteY13" fmla="*/ 1134033 h 2134125"/>
            <a:gd name="connsiteX14" fmla="*/ 1084074 w 2645278"/>
            <a:gd name="connsiteY14" fmla="*/ 1111173 h 2134125"/>
            <a:gd name="connsiteX15" fmla="*/ 824994 w 2645278"/>
            <a:gd name="connsiteY15" fmla="*/ 1080693 h 2134125"/>
            <a:gd name="connsiteX16" fmla="*/ 634263 w 2645278"/>
            <a:gd name="connsiteY16" fmla="*/ 816487 h 2134125"/>
            <a:gd name="connsiteX17" fmla="*/ 428291 w 2645278"/>
            <a:gd name="connsiteY17" fmla="*/ 1319709 h 2134125"/>
            <a:gd name="connsiteX18" fmla="*/ 207543 w 2645278"/>
            <a:gd name="connsiteY18" fmla="*/ 1825118 h 2134125"/>
            <a:gd name="connsiteX19" fmla="*/ 24278 w 2645278"/>
            <a:gd name="connsiteY19" fmla="*/ 2133114 h 2134125"/>
            <a:gd name="connsiteX20" fmla="*/ 9115 w 2645278"/>
            <a:gd name="connsiteY20" fmla="*/ 1461746 h 2134125"/>
            <a:gd name="connsiteX21" fmla="*/ 54682 w 2645278"/>
            <a:gd name="connsiteY21" fmla="*/ 668949 h 2134125"/>
            <a:gd name="connsiteX0" fmla="*/ 54682 w 2645278"/>
            <a:gd name="connsiteY0" fmla="*/ 682464 h 2147640"/>
            <a:gd name="connsiteX1" fmla="*/ 86162 w 2645278"/>
            <a:gd name="connsiteY1" fmla="*/ 78427 h 2147640"/>
            <a:gd name="connsiteX2" fmla="*/ 429063 w 2645278"/>
            <a:gd name="connsiteY2" fmla="*/ 13515 h 2147640"/>
            <a:gd name="connsiteX3" fmla="*/ 939140 w 2645278"/>
            <a:gd name="connsiteY3" fmla="*/ 134870 h 2147640"/>
            <a:gd name="connsiteX4" fmla="*/ 1419431 w 2645278"/>
            <a:gd name="connsiteY4" fmla="*/ 239130 h 2147640"/>
            <a:gd name="connsiteX5" fmla="*/ 1800969 w 2645278"/>
            <a:gd name="connsiteY5" fmla="*/ 238988 h 2147640"/>
            <a:gd name="connsiteX6" fmla="*/ 2181277 w 2645278"/>
            <a:gd name="connsiteY6" fmla="*/ 345952 h 2147640"/>
            <a:gd name="connsiteX7" fmla="*/ 2599992 w 2645278"/>
            <a:gd name="connsiteY7" fmla="*/ 322808 h 2147640"/>
            <a:gd name="connsiteX8" fmla="*/ 2630396 w 2645278"/>
            <a:gd name="connsiteY8" fmla="*/ 1170336 h 2147640"/>
            <a:gd name="connsiteX9" fmla="*/ 2569204 w 2645278"/>
            <a:gd name="connsiteY9" fmla="*/ 1499561 h 2147640"/>
            <a:gd name="connsiteX10" fmla="*/ 2211835 w 2645278"/>
            <a:gd name="connsiteY10" fmla="*/ 1501575 h 2147640"/>
            <a:gd name="connsiteX11" fmla="*/ 1975614 w 2645278"/>
            <a:gd name="connsiteY11" fmla="*/ 1413590 h 2147640"/>
            <a:gd name="connsiteX12" fmla="*/ 1693674 w 2645278"/>
            <a:gd name="connsiteY12" fmla="*/ 1247320 h 2147640"/>
            <a:gd name="connsiteX13" fmla="*/ 1487934 w 2645278"/>
            <a:gd name="connsiteY13" fmla="*/ 1147548 h 2147640"/>
            <a:gd name="connsiteX14" fmla="*/ 1084074 w 2645278"/>
            <a:gd name="connsiteY14" fmla="*/ 1124688 h 2147640"/>
            <a:gd name="connsiteX15" fmla="*/ 824994 w 2645278"/>
            <a:gd name="connsiteY15" fmla="*/ 1094208 h 2147640"/>
            <a:gd name="connsiteX16" fmla="*/ 634263 w 2645278"/>
            <a:gd name="connsiteY16" fmla="*/ 830002 h 2147640"/>
            <a:gd name="connsiteX17" fmla="*/ 428291 w 2645278"/>
            <a:gd name="connsiteY17" fmla="*/ 1333224 h 2147640"/>
            <a:gd name="connsiteX18" fmla="*/ 207543 w 2645278"/>
            <a:gd name="connsiteY18" fmla="*/ 1838633 h 2147640"/>
            <a:gd name="connsiteX19" fmla="*/ 24278 w 2645278"/>
            <a:gd name="connsiteY19" fmla="*/ 2146629 h 2147640"/>
            <a:gd name="connsiteX20" fmla="*/ 9115 w 2645278"/>
            <a:gd name="connsiteY20" fmla="*/ 1475261 h 2147640"/>
            <a:gd name="connsiteX21" fmla="*/ 54682 w 2645278"/>
            <a:gd name="connsiteY21" fmla="*/ 682464 h 2147640"/>
            <a:gd name="connsiteX0" fmla="*/ 54682 w 2645278"/>
            <a:gd name="connsiteY0" fmla="*/ 735761 h 2200937"/>
            <a:gd name="connsiteX1" fmla="*/ 214393 w 2645278"/>
            <a:gd name="connsiteY1" fmla="*/ 50398 h 2200937"/>
            <a:gd name="connsiteX2" fmla="*/ 429063 w 2645278"/>
            <a:gd name="connsiteY2" fmla="*/ 66812 h 2200937"/>
            <a:gd name="connsiteX3" fmla="*/ 939140 w 2645278"/>
            <a:gd name="connsiteY3" fmla="*/ 188167 h 2200937"/>
            <a:gd name="connsiteX4" fmla="*/ 1419431 w 2645278"/>
            <a:gd name="connsiteY4" fmla="*/ 292427 h 2200937"/>
            <a:gd name="connsiteX5" fmla="*/ 1800969 w 2645278"/>
            <a:gd name="connsiteY5" fmla="*/ 292285 h 2200937"/>
            <a:gd name="connsiteX6" fmla="*/ 2181277 w 2645278"/>
            <a:gd name="connsiteY6" fmla="*/ 399249 h 2200937"/>
            <a:gd name="connsiteX7" fmla="*/ 2599992 w 2645278"/>
            <a:gd name="connsiteY7" fmla="*/ 376105 h 2200937"/>
            <a:gd name="connsiteX8" fmla="*/ 2630396 w 2645278"/>
            <a:gd name="connsiteY8" fmla="*/ 1223633 h 2200937"/>
            <a:gd name="connsiteX9" fmla="*/ 2569204 w 2645278"/>
            <a:gd name="connsiteY9" fmla="*/ 1552858 h 2200937"/>
            <a:gd name="connsiteX10" fmla="*/ 2211835 w 2645278"/>
            <a:gd name="connsiteY10" fmla="*/ 1554872 h 2200937"/>
            <a:gd name="connsiteX11" fmla="*/ 1975614 w 2645278"/>
            <a:gd name="connsiteY11" fmla="*/ 1466887 h 2200937"/>
            <a:gd name="connsiteX12" fmla="*/ 1693674 w 2645278"/>
            <a:gd name="connsiteY12" fmla="*/ 1300617 h 2200937"/>
            <a:gd name="connsiteX13" fmla="*/ 1487934 w 2645278"/>
            <a:gd name="connsiteY13" fmla="*/ 1200845 h 2200937"/>
            <a:gd name="connsiteX14" fmla="*/ 1084074 w 2645278"/>
            <a:gd name="connsiteY14" fmla="*/ 1177985 h 2200937"/>
            <a:gd name="connsiteX15" fmla="*/ 824994 w 2645278"/>
            <a:gd name="connsiteY15" fmla="*/ 1147505 h 2200937"/>
            <a:gd name="connsiteX16" fmla="*/ 634263 w 2645278"/>
            <a:gd name="connsiteY16" fmla="*/ 883299 h 2200937"/>
            <a:gd name="connsiteX17" fmla="*/ 428291 w 2645278"/>
            <a:gd name="connsiteY17" fmla="*/ 1386521 h 2200937"/>
            <a:gd name="connsiteX18" fmla="*/ 207543 w 2645278"/>
            <a:gd name="connsiteY18" fmla="*/ 1891930 h 2200937"/>
            <a:gd name="connsiteX19" fmla="*/ 24278 w 2645278"/>
            <a:gd name="connsiteY19" fmla="*/ 2199926 h 2200937"/>
            <a:gd name="connsiteX20" fmla="*/ 9115 w 2645278"/>
            <a:gd name="connsiteY20" fmla="*/ 1528558 h 2200937"/>
            <a:gd name="connsiteX21" fmla="*/ 54682 w 2645278"/>
            <a:gd name="connsiteY21" fmla="*/ 735761 h 2200937"/>
            <a:gd name="connsiteX0" fmla="*/ 54682 w 2645278"/>
            <a:gd name="connsiteY0" fmla="*/ 792597 h 2257773"/>
            <a:gd name="connsiteX1" fmla="*/ 214393 w 2645278"/>
            <a:gd name="connsiteY1" fmla="*/ 107234 h 2257773"/>
            <a:gd name="connsiteX2" fmla="*/ 489407 w 2645278"/>
            <a:gd name="connsiteY2" fmla="*/ 15212 h 2257773"/>
            <a:gd name="connsiteX3" fmla="*/ 939140 w 2645278"/>
            <a:gd name="connsiteY3" fmla="*/ 245003 h 2257773"/>
            <a:gd name="connsiteX4" fmla="*/ 1419431 w 2645278"/>
            <a:gd name="connsiteY4" fmla="*/ 349263 h 2257773"/>
            <a:gd name="connsiteX5" fmla="*/ 1800969 w 2645278"/>
            <a:gd name="connsiteY5" fmla="*/ 349121 h 2257773"/>
            <a:gd name="connsiteX6" fmla="*/ 2181277 w 2645278"/>
            <a:gd name="connsiteY6" fmla="*/ 456085 h 2257773"/>
            <a:gd name="connsiteX7" fmla="*/ 2599992 w 2645278"/>
            <a:gd name="connsiteY7" fmla="*/ 432941 h 2257773"/>
            <a:gd name="connsiteX8" fmla="*/ 2630396 w 2645278"/>
            <a:gd name="connsiteY8" fmla="*/ 1280469 h 2257773"/>
            <a:gd name="connsiteX9" fmla="*/ 2569204 w 2645278"/>
            <a:gd name="connsiteY9" fmla="*/ 1609694 h 2257773"/>
            <a:gd name="connsiteX10" fmla="*/ 2211835 w 2645278"/>
            <a:gd name="connsiteY10" fmla="*/ 1611708 h 2257773"/>
            <a:gd name="connsiteX11" fmla="*/ 1975614 w 2645278"/>
            <a:gd name="connsiteY11" fmla="*/ 1523723 h 2257773"/>
            <a:gd name="connsiteX12" fmla="*/ 1693674 w 2645278"/>
            <a:gd name="connsiteY12" fmla="*/ 1357453 h 2257773"/>
            <a:gd name="connsiteX13" fmla="*/ 1487934 w 2645278"/>
            <a:gd name="connsiteY13" fmla="*/ 1257681 h 2257773"/>
            <a:gd name="connsiteX14" fmla="*/ 1084074 w 2645278"/>
            <a:gd name="connsiteY14" fmla="*/ 1234821 h 2257773"/>
            <a:gd name="connsiteX15" fmla="*/ 824994 w 2645278"/>
            <a:gd name="connsiteY15" fmla="*/ 1204341 h 2257773"/>
            <a:gd name="connsiteX16" fmla="*/ 634263 w 2645278"/>
            <a:gd name="connsiteY16" fmla="*/ 940135 h 2257773"/>
            <a:gd name="connsiteX17" fmla="*/ 428291 w 2645278"/>
            <a:gd name="connsiteY17" fmla="*/ 1443357 h 2257773"/>
            <a:gd name="connsiteX18" fmla="*/ 207543 w 2645278"/>
            <a:gd name="connsiteY18" fmla="*/ 1948766 h 2257773"/>
            <a:gd name="connsiteX19" fmla="*/ 24278 w 2645278"/>
            <a:gd name="connsiteY19" fmla="*/ 2256762 h 2257773"/>
            <a:gd name="connsiteX20" fmla="*/ 9115 w 2645278"/>
            <a:gd name="connsiteY20" fmla="*/ 1585394 h 2257773"/>
            <a:gd name="connsiteX21" fmla="*/ 54682 w 2645278"/>
            <a:gd name="connsiteY21" fmla="*/ 792597 h 2257773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19431 w 2645278"/>
            <a:gd name="connsiteY4" fmla="*/ 341265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487934 w 2645278"/>
            <a:gd name="connsiteY13" fmla="*/ 1249683 h 2249775"/>
            <a:gd name="connsiteX14" fmla="*/ 1084074 w 2645278"/>
            <a:gd name="connsiteY14" fmla="*/ 1226823 h 2249775"/>
            <a:gd name="connsiteX15" fmla="*/ 824994 w 2645278"/>
            <a:gd name="connsiteY15" fmla="*/ 1196343 h 2249775"/>
            <a:gd name="connsiteX16" fmla="*/ 634263 w 2645278"/>
            <a:gd name="connsiteY16" fmla="*/ 932137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34517 w 2645278"/>
            <a:gd name="connsiteY4" fmla="*/ 259937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487934 w 2645278"/>
            <a:gd name="connsiteY13" fmla="*/ 1249683 h 2249775"/>
            <a:gd name="connsiteX14" fmla="*/ 1084074 w 2645278"/>
            <a:gd name="connsiteY14" fmla="*/ 1226823 h 2249775"/>
            <a:gd name="connsiteX15" fmla="*/ 824994 w 2645278"/>
            <a:gd name="connsiteY15" fmla="*/ 1196343 h 2249775"/>
            <a:gd name="connsiteX16" fmla="*/ 634263 w 2645278"/>
            <a:gd name="connsiteY16" fmla="*/ 932137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34517 w 2645278"/>
            <a:gd name="connsiteY4" fmla="*/ 259937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487934 w 2645278"/>
            <a:gd name="connsiteY13" fmla="*/ 1249683 h 2249775"/>
            <a:gd name="connsiteX14" fmla="*/ 1084074 w 2645278"/>
            <a:gd name="connsiteY14" fmla="*/ 1226823 h 2249775"/>
            <a:gd name="connsiteX15" fmla="*/ 824994 w 2645278"/>
            <a:gd name="connsiteY15" fmla="*/ 1196343 h 2249775"/>
            <a:gd name="connsiteX16" fmla="*/ 611634 w 2645278"/>
            <a:gd name="connsiteY16" fmla="*/ 742371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34517 w 2645278"/>
            <a:gd name="connsiteY4" fmla="*/ 259937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487934 w 2645278"/>
            <a:gd name="connsiteY13" fmla="*/ 1249683 h 2249775"/>
            <a:gd name="connsiteX14" fmla="*/ 1084074 w 2645278"/>
            <a:gd name="connsiteY14" fmla="*/ 1226823 h 2249775"/>
            <a:gd name="connsiteX15" fmla="*/ 900424 w 2645278"/>
            <a:gd name="connsiteY15" fmla="*/ 898143 h 2249775"/>
            <a:gd name="connsiteX16" fmla="*/ 611634 w 2645278"/>
            <a:gd name="connsiteY16" fmla="*/ 742371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34517 w 2645278"/>
            <a:gd name="connsiteY4" fmla="*/ 259937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487934 w 2645278"/>
            <a:gd name="connsiteY13" fmla="*/ 1249683 h 2249775"/>
            <a:gd name="connsiteX14" fmla="*/ 1114246 w 2645278"/>
            <a:gd name="connsiteY14" fmla="*/ 982839 h 2249775"/>
            <a:gd name="connsiteX15" fmla="*/ 900424 w 2645278"/>
            <a:gd name="connsiteY15" fmla="*/ 898143 h 2249775"/>
            <a:gd name="connsiteX16" fmla="*/ 611634 w 2645278"/>
            <a:gd name="connsiteY16" fmla="*/ 742371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775"/>
            <a:gd name="connsiteX1" fmla="*/ 214393 w 2645278"/>
            <a:gd name="connsiteY1" fmla="*/ 99236 h 2249775"/>
            <a:gd name="connsiteX2" fmla="*/ 489407 w 2645278"/>
            <a:gd name="connsiteY2" fmla="*/ 7214 h 2249775"/>
            <a:gd name="connsiteX3" fmla="*/ 939140 w 2645278"/>
            <a:gd name="connsiteY3" fmla="*/ 128568 h 2249775"/>
            <a:gd name="connsiteX4" fmla="*/ 1434517 w 2645278"/>
            <a:gd name="connsiteY4" fmla="*/ 259937 h 2249775"/>
            <a:gd name="connsiteX5" fmla="*/ 1800969 w 2645278"/>
            <a:gd name="connsiteY5" fmla="*/ 341123 h 2249775"/>
            <a:gd name="connsiteX6" fmla="*/ 2181277 w 2645278"/>
            <a:gd name="connsiteY6" fmla="*/ 448087 h 2249775"/>
            <a:gd name="connsiteX7" fmla="*/ 2599992 w 2645278"/>
            <a:gd name="connsiteY7" fmla="*/ 424943 h 2249775"/>
            <a:gd name="connsiteX8" fmla="*/ 2630396 w 2645278"/>
            <a:gd name="connsiteY8" fmla="*/ 1272471 h 2249775"/>
            <a:gd name="connsiteX9" fmla="*/ 2569204 w 2645278"/>
            <a:gd name="connsiteY9" fmla="*/ 1601696 h 2249775"/>
            <a:gd name="connsiteX10" fmla="*/ 2211835 w 2645278"/>
            <a:gd name="connsiteY10" fmla="*/ 1603710 h 2249775"/>
            <a:gd name="connsiteX11" fmla="*/ 1975614 w 2645278"/>
            <a:gd name="connsiteY11" fmla="*/ 1515725 h 2249775"/>
            <a:gd name="connsiteX12" fmla="*/ 1693674 w 2645278"/>
            <a:gd name="connsiteY12" fmla="*/ 1349455 h 2249775"/>
            <a:gd name="connsiteX13" fmla="*/ 1518106 w 2645278"/>
            <a:gd name="connsiteY13" fmla="*/ 1195466 h 2249775"/>
            <a:gd name="connsiteX14" fmla="*/ 1114246 w 2645278"/>
            <a:gd name="connsiteY14" fmla="*/ 982839 h 2249775"/>
            <a:gd name="connsiteX15" fmla="*/ 900424 w 2645278"/>
            <a:gd name="connsiteY15" fmla="*/ 898143 h 2249775"/>
            <a:gd name="connsiteX16" fmla="*/ 611634 w 2645278"/>
            <a:gd name="connsiteY16" fmla="*/ 742371 h 2249775"/>
            <a:gd name="connsiteX17" fmla="*/ 428291 w 2645278"/>
            <a:gd name="connsiteY17" fmla="*/ 1435359 h 2249775"/>
            <a:gd name="connsiteX18" fmla="*/ 207543 w 2645278"/>
            <a:gd name="connsiteY18" fmla="*/ 1940768 h 2249775"/>
            <a:gd name="connsiteX19" fmla="*/ 24278 w 2645278"/>
            <a:gd name="connsiteY19" fmla="*/ 2248764 h 2249775"/>
            <a:gd name="connsiteX20" fmla="*/ 9115 w 2645278"/>
            <a:gd name="connsiteY20" fmla="*/ 1577396 h 2249775"/>
            <a:gd name="connsiteX21" fmla="*/ 54682 w 2645278"/>
            <a:gd name="connsiteY21" fmla="*/ 784599 h 2249775"/>
            <a:gd name="connsiteX0" fmla="*/ 54682 w 2645278"/>
            <a:gd name="connsiteY0" fmla="*/ 784599 h 2249988"/>
            <a:gd name="connsiteX1" fmla="*/ 214393 w 2645278"/>
            <a:gd name="connsiteY1" fmla="*/ 99236 h 2249988"/>
            <a:gd name="connsiteX2" fmla="*/ 489407 w 2645278"/>
            <a:gd name="connsiteY2" fmla="*/ 7214 h 2249988"/>
            <a:gd name="connsiteX3" fmla="*/ 939140 w 2645278"/>
            <a:gd name="connsiteY3" fmla="*/ 128568 h 2249988"/>
            <a:gd name="connsiteX4" fmla="*/ 1434517 w 2645278"/>
            <a:gd name="connsiteY4" fmla="*/ 259937 h 2249988"/>
            <a:gd name="connsiteX5" fmla="*/ 1800969 w 2645278"/>
            <a:gd name="connsiteY5" fmla="*/ 341123 h 2249988"/>
            <a:gd name="connsiteX6" fmla="*/ 2181277 w 2645278"/>
            <a:gd name="connsiteY6" fmla="*/ 448087 h 2249988"/>
            <a:gd name="connsiteX7" fmla="*/ 2599992 w 2645278"/>
            <a:gd name="connsiteY7" fmla="*/ 424943 h 2249988"/>
            <a:gd name="connsiteX8" fmla="*/ 2630396 w 2645278"/>
            <a:gd name="connsiteY8" fmla="*/ 1272471 h 2249988"/>
            <a:gd name="connsiteX9" fmla="*/ 2569204 w 2645278"/>
            <a:gd name="connsiteY9" fmla="*/ 1601696 h 2249988"/>
            <a:gd name="connsiteX10" fmla="*/ 2211835 w 2645278"/>
            <a:gd name="connsiteY10" fmla="*/ 1603710 h 2249988"/>
            <a:gd name="connsiteX11" fmla="*/ 1975614 w 2645278"/>
            <a:gd name="connsiteY11" fmla="*/ 1515725 h 2249988"/>
            <a:gd name="connsiteX12" fmla="*/ 1693674 w 2645278"/>
            <a:gd name="connsiteY12" fmla="*/ 1349455 h 2249988"/>
            <a:gd name="connsiteX13" fmla="*/ 1518106 w 2645278"/>
            <a:gd name="connsiteY13" fmla="*/ 1195466 h 2249988"/>
            <a:gd name="connsiteX14" fmla="*/ 1114246 w 2645278"/>
            <a:gd name="connsiteY14" fmla="*/ 982839 h 2249988"/>
            <a:gd name="connsiteX15" fmla="*/ 900424 w 2645278"/>
            <a:gd name="connsiteY15" fmla="*/ 898143 h 2249988"/>
            <a:gd name="connsiteX16" fmla="*/ 611634 w 2645278"/>
            <a:gd name="connsiteY16" fmla="*/ 742371 h 2249988"/>
            <a:gd name="connsiteX17" fmla="*/ 383033 w 2645278"/>
            <a:gd name="connsiteY17" fmla="*/ 1218484 h 2249988"/>
            <a:gd name="connsiteX18" fmla="*/ 207543 w 2645278"/>
            <a:gd name="connsiteY18" fmla="*/ 1940768 h 2249988"/>
            <a:gd name="connsiteX19" fmla="*/ 24278 w 2645278"/>
            <a:gd name="connsiteY19" fmla="*/ 2248764 h 2249988"/>
            <a:gd name="connsiteX20" fmla="*/ 9115 w 2645278"/>
            <a:gd name="connsiteY20" fmla="*/ 1577396 h 2249988"/>
            <a:gd name="connsiteX21" fmla="*/ 54682 w 2645278"/>
            <a:gd name="connsiteY21" fmla="*/ 784599 h 2249988"/>
            <a:gd name="connsiteX0" fmla="*/ 54682 w 2645278"/>
            <a:gd name="connsiteY0" fmla="*/ 813259 h 2278648"/>
            <a:gd name="connsiteX1" fmla="*/ 237022 w 2645278"/>
            <a:gd name="connsiteY1" fmla="*/ 73678 h 2278648"/>
            <a:gd name="connsiteX2" fmla="*/ 489407 w 2645278"/>
            <a:gd name="connsiteY2" fmla="*/ 35874 h 2278648"/>
            <a:gd name="connsiteX3" fmla="*/ 939140 w 2645278"/>
            <a:gd name="connsiteY3" fmla="*/ 157228 h 2278648"/>
            <a:gd name="connsiteX4" fmla="*/ 1434517 w 2645278"/>
            <a:gd name="connsiteY4" fmla="*/ 288597 h 2278648"/>
            <a:gd name="connsiteX5" fmla="*/ 1800969 w 2645278"/>
            <a:gd name="connsiteY5" fmla="*/ 369783 h 2278648"/>
            <a:gd name="connsiteX6" fmla="*/ 2181277 w 2645278"/>
            <a:gd name="connsiteY6" fmla="*/ 476747 h 2278648"/>
            <a:gd name="connsiteX7" fmla="*/ 2599992 w 2645278"/>
            <a:gd name="connsiteY7" fmla="*/ 453603 h 2278648"/>
            <a:gd name="connsiteX8" fmla="*/ 2630396 w 2645278"/>
            <a:gd name="connsiteY8" fmla="*/ 1301131 h 2278648"/>
            <a:gd name="connsiteX9" fmla="*/ 2569204 w 2645278"/>
            <a:gd name="connsiteY9" fmla="*/ 1630356 h 2278648"/>
            <a:gd name="connsiteX10" fmla="*/ 2211835 w 2645278"/>
            <a:gd name="connsiteY10" fmla="*/ 1632370 h 2278648"/>
            <a:gd name="connsiteX11" fmla="*/ 1975614 w 2645278"/>
            <a:gd name="connsiteY11" fmla="*/ 1544385 h 2278648"/>
            <a:gd name="connsiteX12" fmla="*/ 1693674 w 2645278"/>
            <a:gd name="connsiteY12" fmla="*/ 1378115 h 2278648"/>
            <a:gd name="connsiteX13" fmla="*/ 1518106 w 2645278"/>
            <a:gd name="connsiteY13" fmla="*/ 1224126 h 2278648"/>
            <a:gd name="connsiteX14" fmla="*/ 1114246 w 2645278"/>
            <a:gd name="connsiteY14" fmla="*/ 1011499 h 2278648"/>
            <a:gd name="connsiteX15" fmla="*/ 900424 w 2645278"/>
            <a:gd name="connsiteY15" fmla="*/ 926803 h 2278648"/>
            <a:gd name="connsiteX16" fmla="*/ 611634 w 2645278"/>
            <a:gd name="connsiteY16" fmla="*/ 771031 h 2278648"/>
            <a:gd name="connsiteX17" fmla="*/ 383033 w 2645278"/>
            <a:gd name="connsiteY17" fmla="*/ 1247144 h 2278648"/>
            <a:gd name="connsiteX18" fmla="*/ 207543 w 2645278"/>
            <a:gd name="connsiteY18" fmla="*/ 1969428 h 2278648"/>
            <a:gd name="connsiteX19" fmla="*/ 24278 w 2645278"/>
            <a:gd name="connsiteY19" fmla="*/ 2277424 h 2278648"/>
            <a:gd name="connsiteX20" fmla="*/ 9115 w 2645278"/>
            <a:gd name="connsiteY20" fmla="*/ 1606056 h 2278648"/>
            <a:gd name="connsiteX21" fmla="*/ 54682 w 2645278"/>
            <a:gd name="connsiteY21" fmla="*/ 813259 h 2278648"/>
            <a:gd name="connsiteX0" fmla="*/ 54682 w 2645278"/>
            <a:gd name="connsiteY0" fmla="*/ 813259 h 2278648"/>
            <a:gd name="connsiteX1" fmla="*/ 237022 w 2645278"/>
            <a:gd name="connsiteY1" fmla="*/ 73678 h 2278648"/>
            <a:gd name="connsiteX2" fmla="*/ 489407 w 2645278"/>
            <a:gd name="connsiteY2" fmla="*/ 35874 h 2278648"/>
            <a:gd name="connsiteX3" fmla="*/ 939140 w 2645278"/>
            <a:gd name="connsiteY3" fmla="*/ 157228 h 2278648"/>
            <a:gd name="connsiteX4" fmla="*/ 1434517 w 2645278"/>
            <a:gd name="connsiteY4" fmla="*/ 288597 h 2278648"/>
            <a:gd name="connsiteX5" fmla="*/ 1800969 w 2645278"/>
            <a:gd name="connsiteY5" fmla="*/ 369783 h 2278648"/>
            <a:gd name="connsiteX6" fmla="*/ 2181277 w 2645278"/>
            <a:gd name="connsiteY6" fmla="*/ 476747 h 2278648"/>
            <a:gd name="connsiteX7" fmla="*/ 2599992 w 2645278"/>
            <a:gd name="connsiteY7" fmla="*/ 453603 h 2278648"/>
            <a:gd name="connsiteX8" fmla="*/ 2630396 w 2645278"/>
            <a:gd name="connsiteY8" fmla="*/ 1301131 h 2278648"/>
            <a:gd name="connsiteX9" fmla="*/ 2569204 w 2645278"/>
            <a:gd name="connsiteY9" fmla="*/ 1630356 h 2278648"/>
            <a:gd name="connsiteX10" fmla="*/ 2211835 w 2645278"/>
            <a:gd name="connsiteY10" fmla="*/ 1632370 h 2278648"/>
            <a:gd name="connsiteX11" fmla="*/ 1975614 w 2645278"/>
            <a:gd name="connsiteY11" fmla="*/ 1544385 h 2278648"/>
            <a:gd name="connsiteX12" fmla="*/ 1716303 w 2645278"/>
            <a:gd name="connsiteY12" fmla="*/ 1188350 h 2278648"/>
            <a:gd name="connsiteX13" fmla="*/ 1518106 w 2645278"/>
            <a:gd name="connsiteY13" fmla="*/ 1224126 h 2278648"/>
            <a:gd name="connsiteX14" fmla="*/ 1114246 w 2645278"/>
            <a:gd name="connsiteY14" fmla="*/ 1011499 h 2278648"/>
            <a:gd name="connsiteX15" fmla="*/ 900424 w 2645278"/>
            <a:gd name="connsiteY15" fmla="*/ 926803 h 2278648"/>
            <a:gd name="connsiteX16" fmla="*/ 611634 w 2645278"/>
            <a:gd name="connsiteY16" fmla="*/ 771031 h 2278648"/>
            <a:gd name="connsiteX17" fmla="*/ 383033 w 2645278"/>
            <a:gd name="connsiteY17" fmla="*/ 1247144 h 2278648"/>
            <a:gd name="connsiteX18" fmla="*/ 207543 w 2645278"/>
            <a:gd name="connsiteY18" fmla="*/ 1969428 h 2278648"/>
            <a:gd name="connsiteX19" fmla="*/ 24278 w 2645278"/>
            <a:gd name="connsiteY19" fmla="*/ 2277424 h 2278648"/>
            <a:gd name="connsiteX20" fmla="*/ 9115 w 2645278"/>
            <a:gd name="connsiteY20" fmla="*/ 1606056 h 2278648"/>
            <a:gd name="connsiteX21" fmla="*/ 54682 w 2645278"/>
            <a:gd name="connsiteY21" fmla="*/ 813259 h 2278648"/>
            <a:gd name="connsiteX0" fmla="*/ 54682 w 2645278"/>
            <a:gd name="connsiteY0" fmla="*/ 813259 h 2278648"/>
            <a:gd name="connsiteX1" fmla="*/ 237022 w 2645278"/>
            <a:gd name="connsiteY1" fmla="*/ 73678 h 2278648"/>
            <a:gd name="connsiteX2" fmla="*/ 489407 w 2645278"/>
            <a:gd name="connsiteY2" fmla="*/ 35874 h 2278648"/>
            <a:gd name="connsiteX3" fmla="*/ 939140 w 2645278"/>
            <a:gd name="connsiteY3" fmla="*/ 157228 h 2278648"/>
            <a:gd name="connsiteX4" fmla="*/ 1434517 w 2645278"/>
            <a:gd name="connsiteY4" fmla="*/ 288597 h 2278648"/>
            <a:gd name="connsiteX5" fmla="*/ 1800969 w 2645278"/>
            <a:gd name="connsiteY5" fmla="*/ 369783 h 2278648"/>
            <a:gd name="connsiteX6" fmla="*/ 2181277 w 2645278"/>
            <a:gd name="connsiteY6" fmla="*/ 476747 h 2278648"/>
            <a:gd name="connsiteX7" fmla="*/ 2599992 w 2645278"/>
            <a:gd name="connsiteY7" fmla="*/ 453603 h 2278648"/>
            <a:gd name="connsiteX8" fmla="*/ 2630396 w 2645278"/>
            <a:gd name="connsiteY8" fmla="*/ 1301131 h 2278648"/>
            <a:gd name="connsiteX9" fmla="*/ 2569204 w 2645278"/>
            <a:gd name="connsiteY9" fmla="*/ 1549028 h 2278648"/>
            <a:gd name="connsiteX10" fmla="*/ 2211835 w 2645278"/>
            <a:gd name="connsiteY10" fmla="*/ 1632370 h 2278648"/>
            <a:gd name="connsiteX11" fmla="*/ 1975614 w 2645278"/>
            <a:gd name="connsiteY11" fmla="*/ 1544385 h 2278648"/>
            <a:gd name="connsiteX12" fmla="*/ 1716303 w 2645278"/>
            <a:gd name="connsiteY12" fmla="*/ 1188350 h 2278648"/>
            <a:gd name="connsiteX13" fmla="*/ 1518106 w 2645278"/>
            <a:gd name="connsiteY13" fmla="*/ 1224126 h 2278648"/>
            <a:gd name="connsiteX14" fmla="*/ 1114246 w 2645278"/>
            <a:gd name="connsiteY14" fmla="*/ 1011499 h 2278648"/>
            <a:gd name="connsiteX15" fmla="*/ 900424 w 2645278"/>
            <a:gd name="connsiteY15" fmla="*/ 926803 h 2278648"/>
            <a:gd name="connsiteX16" fmla="*/ 611634 w 2645278"/>
            <a:gd name="connsiteY16" fmla="*/ 771031 h 2278648"/>
            <a:gd name="connsiteX17" fmla="*/ 383033 w 2645278"/>
            <a:gd name="connsiteY17" fmla="*/ 1247144 h 2278648"/>
            <a:gd name="connsiteX18" fmla="*/ 207543 w 2645278"/>
            <a:gd name="connsiteY18" fmla="*/ 1969428 h 2278648"/>
            <a:gd name="connsiteX19" fmla="*/ 24278 w 2645278"/>
            <a:gd name="connsiteY19" fmla="*/ 2277424 h 2278648"/>
            <a:gd name="connsiteX20" fmla="*/ 9115 w 2645278"/>
            <a:gd name="connsiteY20" fmla="*/ 1606056 h 2278648"/>
            <a:gd name="connsiteX21" fmla="*/ 54682 w 2645278"/>
            <a:gd name="connsiteY21" fmla="*/ 813259 h 2278648"/>
            <a:gd name="connsiteX0" fmla="*/ 54682 w 2645278"/>
            <a:gd name="connsiteY0" fmla="*/ 813259 h 2278648"/>
            <a:gd name="connsiteX1" fmla="*/ 237022 w 2645278"/>
            <a:gd name="connsiteY1" fmla="*/ 73678 h 2278648"/>
            <a:gd name="connsiteX2" fmla="*/ 489407 w 2645278"/>
            <a:gd name="connsiteY2" fmla="*/ 35874 h 2278648"/>
            <a:gd name="connsiteX3" fmla="*/ 939140 w 2645278"/>
            <a:gd name="connsiteY3" fmla="*/ 157228 h 2278648"/>
            <a:gd name="connsiteX4" fmla="*/ 1434517 w 2645278"/>
            <a:gd name="connsiteY4" fmla="*/ 288597 h 2278648"/>
            <a:gd name="connsiteX5" fmla="*/ 1800969 w 2645278"/>
            <a:gd name="connsiteY5" fmla="*/ 369783 h 2278648"/>
            <a:gd name="connsiteX6" fmla="*/ 2181277 w 2645278"/>
            <a:gd name="connsiteY6" fmla="*/ 476747 h 2278648"/>
            <a:gd name="connsiteX7" fmla="*/ 2599992 w 2645278"/>
            <a:gd name="connsiteY7" fmla="*/ 453603 h 2278648"/>
            <a:gd name="connsiteX8" fmla="*/ 2630396 w 2645278"/>
            <a:gd name="connsiteY8" fmla="*/ 1301131 h 2278648"/>
            <a:gd name="connsiteX9" fmla="*/ 2569204 w 2645278"/>
            <a:gd name="connsiteY9" fmla="*/ 1549028 h 2278648"/>
            <a:gd name="connsiteX10" fmla="*/ 2211835 w 2645278"/>
            <a:gd name="connsiteY10" fmla="*/ 1523932 h 2278648"/>
            <a:gd name="connsiteX11" fmla="*/ 1975614 w 2645278"/>
            <a:gd name="connsiteY11" fmla="*/ 1544385 h 2278648"/>
            <a:gd name="connsiteX12" fmla="*/ 1716303 w 2645278"/>
            <a:gd name="connsiteY12" fmla="*/ 1188350 h 2278648"/>
            <a:gd name="connsiteX13" fmla="*/ 1518106 w 2645278"/>
            <a:gd name="connsiteY13" fmla="*/ 1224126 h 2278648"/>
            <a:gd name="connsiteX14" fmla="*/ 1114246 w 2645278"/>
            <a:gd name="connsiteY14" fmla="*/ 1011499 h 2278648"/>
            <a:gd name="connsiteX15" fmla="*/ 900424 w 2645278"/>
            <a:gd name="connsiteY15" fmla="*/ 926803 h 2278648"/>
            <a:gd name="connsiteX16" fmla="*/ 611634 w 2645278"/>
            <a:gd name="connsiteY16" fmla="*/ 771031 h 2278648"/>
            <a:gd name="connsiteX17" fmla="*/ 383033 w 2645278"/>
            <a:gd name="connsiteY17" fmla="*/ 1247144 h 2278648"/>
            <a:gd name="connsiteX18" fmla="*/ 207543 w 2645278"/>
            <a:gd name="connsiteY18" fmla="*/ 1969428 h 2278648"/>
            <a:gd name="connsiteX19" fmla="*/ 24278 w 2645278"/>
            <a:gd name="connsiteY19" fmla="*/ 2277424 h 2278648"/>
            <a:gd name="connsiteX20" fmla="*/ 9115 w 2645278"/>
            <a:gd name="connsiteY20" fmla="*/ 1606056 h 2278648"/>
            <a:gd name="connsiteX21" fmla="*/ 54682 w 2645278"/>
            <a:gd name="connsiteY21" fmla="*/ 813259 h 2278648"/>
            <a:gd name="connsiteX0" fmla="*/ 54682 w 2645278"/>
            <a:gd name="connsiteY0" fmla="*/ 813259 h 2278648"/>
            <a:gd name="connsiteX1" fmla="*/ 237022 w 2645278"/>
            <a:gd name="connsiteY1" fmla="*/ 73678 h 2278648"/>
            <a:gd name="connsiteX2" fmla="*/ 489407 w 2645278"/>
            <a:gd name="connsiteY2" fmla="*/ 35874 h 2278648"/>
            <a:gd name="connsiteX3" fmla="*/ 939140 w 2645278"/>
            <a:gd name="connsiteY3" fmla="*/ 157228 h 2278648"/>
            <a:gd name="connsiteX4" fmla="*/ 1434517 w 2645278"/>
            <a:gd name="connsiteY4" fmla="*/ 288597 h 2278648"/>
            <a:gd name="connsiteX5" fmla="*/ 1800969 w 2645278"/>
            <a:gd name="connsiteY5" fmla="*/ 369783 h 2278648"/>
            <a:gd name="connsiteX6" fmla="*/ 2181277 w 2645278"/>
            <a:gd name="connsiteY6" fmla="*/ 476747 h 2278648"/>
            <a:gd name="connsiteX7" fmla="*/ 2599992 w 2645278"/>
            <a:gd name="connsiteY7" fmla="*/ 453603 h 2278648"/>
            <a:gd name="connsiteX8" fmla="*/ 2630396 w 2645278"/>
            <a:gd name="connsiteY8" fmla="*/ 1301131 h 2278648"/>
            <a:gd name="connsiteX9" fmla="*/ 2569204 w 2645278"/>
            <a:gd name="connsiteY9" fmla="*/ 1549028 h 2278648"/>
            <a:gd name="connsiteX10" fmla="*/ 2211835 w 2645278"/>
            <a:gd name="connsiteY10" fmla="*/ 1523932 h 2278648"/>
            <a:gd name="connsiteX11" fmla="*/ 1975614 w 2645278"/>
            <a:gd name="connsiteY11" fmla="*/ 1544385 h 2278648"/>
            <a:gd name="connsiteX12" fmla="*/ 1769104 w 2645278"/>
            <a:gd name="connsiteY12" fmla="*/ 1188350 h 2278648"/>
            <a:gd name="connsiteX13" fmla="*/ 1518106 w 2645278"/>
            <a:gd name="connsiteY13" fmla="*/ 1224126 h 2278648"/>
            <a:gd name="connsiteX14" fmla="*/ 1114246 w 2645278"/>
            <a:gd name="connsiteY14" fmla="*/ 1011499 h 2278648"/>
            <a:gd name="connsiteX15" fmla="*/ 900424 w 2645278"/>
            <a:gd name="connsiteY15" fmla="*/ 926803 h 2278648"/>
            <a:gd name="connsiteX16" fmla="*/ 611634 w 2645278"/>
            <a:gd name="connsiteY16" fmla="*/ 771031 h 2278648"/>
            <a:gd name="connsiteX17" fmla="*/ 383033 w 2645278"/>
            <a:gd name="connsiteY17" fmla="*/ 1247144 h 2278648"/>
            <a:gd name="connsiteX18" fmla="*/ 207543 w 2645278"/>
            <a:gd name="connsiteY18" fmla="*/ 1969428 h 2278648"/>
            <a:gd name="connsiteX19" fmla="*/ 24278 w 2645278"/>
            <a:gd name="connsiteY19" fmla="*/ 2277424 h 2278648"/>
            <a:gd name="connsiteX20" fmla="*/ 9115 w 2645278"/>
            <a:gd name="connsiteY20" fmla="*/ 1606056 h 2278648"/>
            <a:gd name="connsiteX21" fmla="*/ 54682 w 2645278"/>
            <a:gd name="connsiteY21" fmla="*/ 813259 h 2278648"/>
            <a:gd name="connsiteX0" fmla="*/ 54682 w 2644784"/>
            <a:gd name="connsiteY0" fmla="*/ 813259 h 2278648"/>
            <a:gd name="connsiteX1" fmla="*/ 237022 w 2644784"/>
            <a:gd name="connsiteY1" fmla="*/ 73678 h 2278648"/>
            <a:gd name="connsiteX2" fmla="*/ 489407 w 2644784"/>
            <a:gd name="connsiteY2" fmla="*/ 35874 h 2278648"/>
            <a:gd name="connsiteX3" fmla="*/ 939140 w 2644784"/>
            <a:gd name="connsiteY3" fmla="*/ 157228 h 2278648"/>
            <a:gd name="connsiteX4" fmla="*/ 1434517 w 2644784"/>
            <a:gd name="connsiteY4" fmla="*/ 288597 h 2278648"/>
            <a:gd name="connsiteX5" fmla="*/ 1800969 w 2644784"/>
            <a:gd name="connsiteY5" fmla="*/ 369783 h 2278648"/>
            <a:gd name="connsiteX6" fmla="*/ 2188821 w 2644784"/>
            <a:gd name="connsiteY6" fmla="*/ 368309 h 2278648"/>
            <a:gd name="connsiteX7" fmla="*/ 2599992 w 2644784"/>
            <a:gd name="connsiteY7" fmla="*/ 453603 h 2278648"/>
            <a:gd name="connsiteX8" fmla="*/ 2630396 w 2644784"/>
            <a:gd name="connsiteY8" fmla="*/ 1301131 h 2278648"/>
            <a:gd name="connsiteX9" fmla="*/ 2569204 w 2644784"/>
            <a:gd name="connsiteY9" fmla="*/ 1549028 h 2278648"/>
            <a:gd name="connsiteX10" fmla="*/ 2211835 w 2644784"/>
            <a:gd name="connsiteY10" fmla="*/ 1523932 h 2278648"/>
            <a:gd name="connsiteX11" fmla="*/ 1975614 w 2644784"/>
            <a:gd name="connsiteY11" fmla="*/ 1544385 h 2278648"/>
            <a:gd name="connsiteX12" fmla="*/ 1769104 w 2644784"/>
            <a:gd name="connsiteY12" fmla="*/ 1188350 h 2278648"/>
            <a:gd name="connsiteX13" fmla="*/ 1518106 w 2644784"/>
            <a:gd name="connsiteY13" fmla="*/ 1224126 h 2278648"/>
            <a:gd name="connsiteX14" fmla="*/ 1114246 w 2644784"/>
            <a:gd name="connsiteY14" fmla="*/ 1011499 h 2278648"/>
            <a:gd name="connsiteX15" fmla="*/ 900424 w 2644784"/>
            <a:gd name="connsiteY15" fmla="*/ 926803 h 2278648"/>
            <a:gd name="connsiteX16" fmla="*/ 611634 w 2644784"/>
            <a:gd name="connsiteY16" fmla="*/ 771031 h 2278648"/>
            <a:gd name="connsiteX17" fmla="*/ 383033 w 2644784"/>
            <a:gd name="connsiteY17" fmla="*/ 1247144 h 2278648"/>
            <a:gd name="connsiteX18" fmla="*/ 207543 w 2644784"/>
            <a:gd name="connsiteY18" fmla="*/ 1969428 h 2278648"/>
            <a:gd name="connsiteX19" fmla="*/ 24278 w 2644784"/>
            <a:gd name="connsiteY19" fmla="*/ 2277424 h 2278648"/>
            <a:gd name="connsiteX20" fmla="*/ 9115 w 2644784"/>
            <a:gd name="connsiteY20" fmla="*/ 1606056 h 2278648"/>
            <a:gd name="connsiteX21" fmla="*/ 54682 w 2644784"/>
            <a:gd name="connsiteY21" fmla="*/ 813259 h 2278648"/>
            <a:gd name="connsiteX0" fmla="*/ 54682 w 2644784"/>
            <a:gd name="connsiteY0" fmla="*/ 813259 h 2278648"/>
            <a:gd name="connsiteX1" fmla="*/ 237022 w 2644784"/>
            <a:gd name="connsiteY1" fmla="*/ 73678 h 2278648"/>
            <a:gd name="connsiteX2" fmla="*/ 489407 w 2644784"/>
            <a:gd name="connsiteY2" fmla="*/ 35874 h 2278648"/>
            <a:gd name="connsiteX3" fmla="*/ 939140 w 2644784"/>
            <a:gd name="connsiteY3" fmla="*/ 157228 h 2278648"/>
            <a:gd name="connsiteX4" fmla="*/ 1434517 w 2644784"/>
            <a:gd name="connsiteY4" fmla="*/ 288597 h 2278648"/>
            <a:gd name="connsiteX5" fmla="*/ 1823598 w 2644784"/>
            <a:gd name="connsiteY5" fmla="*/ 315563 h 2278648"/>
            <a:gd name="connsiteX6" fmla="*/ 2188821 w 2644784"/>
            <a:gd name="connsiteY6" fmla="*/ 368309 h 2278648"/>
            <a:gd name="connsiteX7" fmla="*/ 2599992 w 2644784"/>
            <a:gd name="connsiteY7" fmla="*/ 453603 h 2278648"/>
            <a:gd name="connsiteX8" fmla="*/ 2630396 w 2644784"/>
            <a:gd name="connsiteY8" fmla="*/ 1301131 h 2278648"/>
            <a:gd name="connsiteX9" fmla="*/ 2569204 w 2644784"/>
            <a:gd name="connsiteY9" fmla="*/ 1549028 h 2278648"/>
            <a:gd name="connsiteX10" fmla="*/ 2211835 w 2644784"/>
            <a:gd name="connsiteY10" fmla="*/ 1523932 h 2278648"/>
            <a:gd name="connsiteX11" fmla="*/ 1975614 w 2644784"/>
            <a:gd name="connsiteY11" fmla="*/ 1544385 h 2278648"/>
            <a:gd name="connsiteX12" fmla="*/ 1769104 w 2644784"/>
            <a:gd name="connsiteY12" fmla="*/ 1188350 h 2278648"/>
            <a:gd name="connsiteX13" fmla="*/ 1518106 w 2644784"/>
            <a:gd name="connsiteY13" fmla="*/ 1224126 h 2278648"/>
            <a:gd name="connsiteX14" fmla="*/ 1114246 w 2644784"/>
            <a:gd name="connsiteY14" fmla="*/ 1011499 h 2278648"/>
            <a:gd name="connsiteX15" fmla="*/ 900424 w 2644784"/>
            <a:gd name="connsiteY15" fmla="*/ 926803 h 2278648"/>
            <a:gd name="connsiteX16" fmla="*/ 611634 w 2644784"/>
            <a:gd name="connsiteY16" fmla="*/ 771031 h 2278648"/>
            <a:gd name="connsiteX17" fmla="*/ 383033 w 2644784"/>
            <a:gd name="connsiteY17" fmla="*/ 1247144 h 2278648"/>
            <a:gd name="connsiteX18" fmla="*/ 207543 w 2644784"/>
            <a:gd name="connsiteY18" fmla="*/ 1969428 h 2278648"/>
            <a:gd name="connsiteX19" fmla="*/ 24278 w 2644784"/>
            <a:gd name="connsiteY19" fmla="*/ 2277424 h 2278648"/>
            <a:gd name="connsiteX20" fmla="*/ 9115 w 2644784"/>
            <a:gd name="connsiteY20" fmla="*/ 1606056 h 2278648"/>
            <a:gd name="connsiteX21" fmla="*/ 54682 w 2644784"/>
            <a:gd name="connsiteY21" fmla="*/ 813259 h 2278648"/>
            <a:gd name="connsiteX0" fmla="*/ 54682 w 2644784"/>
            <a:gd name="connsiteY0" fmla="*/ 813259 h 2278648"/>
            <a:gd name="connsiteX1" fmla="*/ 237022 w 2644784"/>
            <a:gd name="connsiteY1" fmla="*/ 73678 h 2278648"/>
            <a:gd name="connsiteX2" fmla="*/ 489407 w 2644784"/>
            <a:gd name="connsiteY2" fmla="*/ 35874 h 2278648"/>
            <a:gd name="connsiteX3" fmla="*/ 939140 w 2644784"/>
            <a:gd name="connsiteY3" fmla="*/ 157228 h 2278648"/>
            <a:gd name="connsiteX4" fmla="*/ 1434517 w 2644784"/>
            <a:gd name="connsiteY4" fmla="*/ 180159 h 2278648"/>
            <a:gd name="connsiteX5" fmla="*/ 1823598 w 2644784"/>
            <a:gd name="connsiteY5" fmla="*/ 315563 h 2278648"/>
            <a:gd name="connsiteX6" fmla="*/ 2188821 w 2644784"/>
            <a:gd name="connsiteY6" fmla="*/ 368309 h 2278648"/>
            <a:gd name="connsiteX7" fmla="*/ 2599992 w 2644784"/>
            <a:gd name="connsiteY7" fmla="*/ 453603 h 2278648"/>
            <a:gd name="connsiteX8" fmla="*/ 2630396 w 2644784"/>
            <a:gd name="connsiteY8" fmla="*/ 1301131 h 2278648"/>
            <a:gd name="connsiteX9" fmla="*/ 2569204 w 2644784"/>
            <a:gd name="connsiteY9" fmla="*/ 1549028 h 2278648"/>
            <a:gd name="connsiteX10" fmla="*/ 2211835 w 2644784"/>
            <a:gd name="connsiteY10" fmla="*/ 1523932 h 2278648"/>
            <a:gd name="connsiteX11" fmla="*/ 1975614 w 2644784"/>
            <a:gd name="connsiteY11" fmla="*/ 1544385 h 2278648"/>
            <a:gd name="connsiteX12" fmla="*/ 1769104 w 2644784"/>
            <a:gd name="connsiteY12" fmla="*/ 1188350 h 2278648"/>
            <a:gd name="connsiteX13" fmla="*/ 1518106 w 2644784"/>
            <a:gd name="connsiteY13" fmla="*/ 1224126 h 2278648"/>
            <a:gd name="connsiteX14" fmla="*/ 1114246 w 2644784"/>
            <a:gd name="connsiteY14" fmla="*/ 1011499 h 2278648"/>
            <a:gd name="connsiteX15" fmla="*/ 900424 w 2644784"/>
            <a:gd name="connsiteY15" fmla="*/ 926803 h 2278648"/>
            <a:gd name="connsiteX16" fmla="*/ 611634 w 2644784"/>
            <a:gd name="connsiteY16" fmla="*/ 771031 h 2278648"/>
            <a:gd name="connsiteX17" fmla="*/ 383033 w 2644784"/>
            <a:gd name="connsiteY17" fmla="*/ 1247144 h 2278648"/>
            <a:gd name="connsiteX18" fmla="*/ 207543 w 2644784"/>
            <a:gd name="connsiteY18" fmla="*/ 1969428 h 2278648"/>
            <a:gd name="connsiteX19" fmla="*/ 24278 w 2644784"/>
            <a:gd name="connsiteY19" fmla="*/ 2277424 h 2278648"/>
            <a:gd name="connsiteX20" fmla="*/ 9115 w 2644784"/>
            <a:gd name="connsiteY20" fmla="*/ 1606056 h 2278648"/>
            <a:gd name="connsiteX21" fmla="*/ 54682 w 2644784"/>
            <a:gd name="connsiteY21" fmla="*/ 813259 h 2278648"/>
            <a:gd name="connsiteX0" fmla="*/ 54682 w 2644784"/>
            <a:gd name="connsiteY0" fmla="*/ 810406 h 2275795"/>
            <a:gd name="connsiteX1" fmla="*/ 237022 w 2644784"/>
            <a:gd name="connsiteY1" fmla="*/ 70825 h 2275795"/>
            <a:gd name="connsiteX2" fmla="*/ 489407 w 2644784"/>
            <a:gd name="connsiteY2" fmla="*/ 33021 h 2275795"/>
            <a:gd name="connsiteX3" fmla="*/ 969312 w 2644784"/>
            <a:gd name="connsiteY3" fmla="*/ 100155 h 2275795"/>
            <a:gd name="connsiteX4" fmla="*/ 1434517 w 2644784"/>
            <a:gd name="connsiteY4" fmla="*/ 177306 h 2275795"/>
            <a:gd name="connsiteX5" fmla="*/ 1823598 w 2644784"/>
            <a:gd name="connsiteY5" fmla="*/ 312710 h 2275795"/>
            <a:gd name="connsiteX6" fmla="*/ 2188821 w 2644784"/>
            <a:gd name="connsiteY6" fmla="*/ 365456 h 2275795"/>
            <a:gd name="connsiteX7" fmla="*/ 2599992 w 2644784"/>
            <a:gd name="connsiteY7" fmla="*/ 450750 h 2275795"/>
            <a:gd name="connsiteX8" fmla="*/ 2630396 w 2644784"/>
            <a:gd name="connsiteY8" fmla="*/ 1298278 h 2275795"/>
            <a:gd name="connsiteX9" fmla="*/ 2569204 w 2644784"/>
            <a:gd name="connsiteY9" fmla="*/ 1546175 h 2275795"/>
            <a:gd name="connsiteX10" fmla="*/ 2211835 w 2644784"/>
            <a:gd name="connsiteY10" fmla="*/ 1521079 h 2275795"/>
            <a:gd name="connsiteX11" fmla="*/ 1975614 w 2644784"/>
            <a:gd name="connsiteY11" fmla="*/ 1541532 h 2275795"/>
            <a:gd name="connsiteX12" fmla="*/ 1769104 w 2644784"/>
            <a:gd name="connsiteY12" fmla="*/ 1185497 h 2275795"/>
            <a:gd name="connsiteX13" fmla="*/ 1518106 w 2644784"/>
            <a:gd name="connsiteY13" fmla="*/ 1221273 h 2275795"/>
            <a:gd name="connsiteX14" fmla="*/ 1114246 w 2644784"/>
            <a:gd name="connsiteY14" fmla="*/ 1008646 h 2275795"/>
            <a:gd name="connsiteX15" fmla="*/ 900424 w 2644784"/>
            <a:gd name="connsiteY15" fmla="*/ 923950 h 2275795"/>
            <a:gd name="connsiteX16" fmla="*/ 611634 w 2644784"/>
            <a:gd name="connsiteY16" fmla="*/ 768178 h 2275795"/>
            <a:gd name="connsiteX17" fmla="*/ 383033 w 2644784"/>
            <a:gd name="connsiteY17" fmla="*/ 1244291 h 2275795"/>
            <a:gd name="connsiteX18" fmla="*/ 207543 w 2644784"/>
            <a:gd name="connsiteY18" fmla="*/ 1966575 h 2275795"/>
            <a:gd name="connsiteX19" fmla="*/ 24278 w 2644784"/>
            <a:gd name="connsiteY19" fmla="*/ 2274571 h 2275795"/>
            <a:gd name="connsiteX20" fmla="*/ 9115 w 2644784"/>
            <a:gd name="connsiteY20" fmla="*/ 1603203 h 2275795"/>
            <a:gd name="connsiteX21" fmla="*/ 54682 w 2644784"/>
            <a:gd name="connsiteY21" fmla="*/ 810406 h 2275795"/>
            <a:gd name="connsiteX0" fmla="*/ 54682 w 2644784"/>
            <a:gd name="connsiteY0" fmla="*/ 913467 h 2378856"/>
            <a:gd name="connsiteX1" fmla="*/ 237022 w 2644784"/>
            <a:gd name="connsiteY1" fmla="*/ 173886 h 2378856"/>
            <a:gd name="connsiteX2" fmla="*/ 489407 w 2644784"/>
            <a:gd name="connsiteY2" fmla="*/ 537 h 2378856"/>
            <a:gd name="connsiteX3" fmla="*/ 969312 w 2644784"/>
            <a:gd name="connsiteY3" fmla="*/ 203216 h 2378856"/>
            <a:gd name="connsiteX4" fmla="*/ 1434517 w 2644784"/>
            <a:gd name="connsiteY4" fmla="*/ 280367 h 2378856"/>
            <a:gd name="connsiteX5" fmla="*/ 1823598 w 2644784"/>
            <a:gd name="connsiteY5" fmla="*/ 415771 h 2378856"/>
            <a:gd name="connsiteX6" fmla="*/ 2188821 w 2644784"/>
            <a:gd name="connsiteY6" fmla="*/ 468517 h 2378856"/>
            <a:gd name="connsiteX7" fmla="*/ 2599992 w 2644784"/>
            <a:gd name="connsiteY7" fmla="*/ 553811 h 2378856"/>
            <a:gd name="connsiteX8" fmla="*/ 2630396 w 2644784"/>
            <a:gd name="connsiteY8" fmla="*/ 1401339 h 2378856"/>
            <a:gd name="connsiteX9" fmla="*/ 2569204 w 2644784"/>
            <a:gd name="connsiteY9" fmla="*/ 1649236 h 2378856"/>
            <a:gd name="connsiteX10" fmla="*/ 2211835 w 2644784"/>
            <a:gd name="connsiteY10" fmla="*/ 1624140 h 2378856"/>
            <a:gd name="connsiteX11" fmla="*/ 1975614 w 2644784"/>
            <a:gd name="connsiteY11" fmla="*/ 1644593 h 2378856"/>
            <a:gd name="connsiteX12" fmla="*/ 1769104 w 2644784"/>
            <a:gd name="connsiteY12" fmla="*/ 1288558 h 2378856"/>
            <a:gd name="connsiteX13" fmla="*/ 1518106 w 2644784"/>
            <a:gd name="connsiteY13" fmla="*/ 1324334 h 2378856"/>
            <a:gd name="connsiteX14" fmla="*/ 1114246 w 2644784"/>
            <a:gd name="connsiteY14" fmla="*/ 1111707 h 2378856"/>
            <a:gd name="connsiteX15" fmla="*/ 900424 w 2644784"/>
            <a:gd name="connsiteY15" fmla="*/ 1027011 h 2378856"/>
            <a:gd name="connsiteX16" fmla="*/ 611634 w 2644784"/>
            <a:gd name="connsiteY16" fmla="*/ 871239 h 2378856"/>
            <a:gd name="connsiteX17" fmla="*/ 383033 w 2644784"/>
            <a:gd name="connsiteY17" fmla="*/ 1347352 h 2378856"/>
            <a:gd name="connsiteX18" fmla="*/ 207543 w 2644784"/>
            <a:gd name="connsiteY18" fmla="*/ 2069636 h 2378856"/>
            <a:gd name="connsiteX19" fmla="*/ 24278 w 2644784"/>
            <a:gd name="connsiteY19" fmla="*/ 2377632 h 2378856"/>
            <a:gd name="connsiteX20" fmla="*/ 9115 w 2644784"/>
            <a:gd name="connsiteY20" fmla="*/ 1706264 h 2378856"/>
            <a:gd name="connsiteX21" fmla="*/ 54682 w 2644784"/>
            <a:gd name="connsiteY21" fmla="*/ 913467 h 2378856"/>
            <a:gd name="connsiteX0" fmla="*/ 54682 w 2644784"/>
            <a:gd name="connsiteY0" fmla="*/ 913467 h 2378856"/>
            <a:gd name="connsiteX1" fmla="*/ 237022 w 2644784"/>
            <a:gd name="connsiteY1" fmla="*/ 173886 h 2378856"/>
            <a:gd name="connsiteX2" fmla="*/ 489407 w 2644784"/>
            <a:gd name="connsiteY2" fmla="*/ 537 h 2378856"/>
            <a:gd name="connsiteX3" fmla="*/ 969312 w 2644784"/>
            <a:gd name="connsiteY3" fmla="*/ 203216 h 2378856"/>
            <a:gd name="connsiteX4" fmla="*/ 1449603 w 2644784"/>
            <a:gd name="connsiteY4" fmla="*/ 603378 h 2378856"/>
            <a:gd name="connsiteX5" fmla="*/ 1823598 w 2644784"/>
            <a:gd name="connsiteY5" fmla="*/ 415771 h 2378856"/>
            <a:gd name="connsiteX6" fmla="*/ 2188821 w 2644784"/>
            <a:gd name="connsiteY6" fmla="*/ 468517 h 2378856"/>
            <a:gd name="connsiteX7" fmla="*/ 2599992 w 2644784"/>
            <a:gd name="connsiteY7" fmla="*/ 553811 h 2378856"/>
            <a:gd name="connsiteX8" fmla="*/ 2630396 w 2644784"/>
            <a:gd name="connsiteY8" fmla="*/ 1401339 h 2378856"/>
            <a:gd name="connsiteX9" fmla="*/ 2569204 w 2644784"/>
            <a:gd name="connsiteY9" fmla="*/ 1649236 h 2378856"/>
            <a:gd name="connsiteX10" fmla="*/ 2211835 w 2644784"/>
            <a:gd name="connsiteY10" fmla="*/ 1624140 h 2378856"/>
            <a:gd name="connsiteX11" fmla="*/ 1975614 w 2644784"/>
            <a:gd name="connsiteY11" fmla="*/ 1644593 h 2378856"/>
            <a:gd name="connsiteX12" fmla="*/ 1769104 w 2644784"/>
            <a:gd name="connsiteY12" fmla="*/ 1288558 h 2378856"/>
            <a:gd name="connsiteX13" fmla="*/ 1518106 w 2644784"/>
            <a:gd name="connsiteY13" fmla="*/ 1324334 h 2378856"/>
            <a:gd name="connsiteX14" fmla="*/ 1114246 w 2644784"/>
            <a:gd name="connsiteY14" fmla="*/ 1111707 h 2378856"/>
            <a:gd name="connsiteX15" fmla="*/ 900424 w 2644784"/>
            <a:gd name="connsiteY15" fmla="*/ 1027011 h 2378856"/>
            <a:gd name="connsiteX16" fmla="*/ 611634 w 2644784"/>
            <a:gd name="connsiteY16" fmla="*/ 871239 h 2378856"/>
            <a:gd name="connsiteX17" fmla="*/ 383033 w 2644784"/>
            <a:gd name="connsiteY17" fmla="*/ 1347352 h 2378856"/>
            <a:gd name="connsiteX18" fmla="*/ 207543 w 2644784"/>
            <a:gd name="connsiteY18" fmla="*/ 2069636 h 2378856"/>
            <a:gd name="connsiteX19" fmla="*/ 24278 w 2644784"/>
            <a:gd name="connsiteY19" fmla="*/ 2377632 h 2378856"/>
            <a:gd name="connsiteX20" fmla="*/ 9115 w 2644784"/>
            <a:gd name="connsiteY20" fmla="*/ 1706264 h 2378856"/>
            <a:gd name="connsiteX21" fmla="*/ 54682 w 2644784"/>
            <a:gd name="connsiteY21" fmla="*/ 913467 h 2378856"/>
            <a:gd name="connsiteX0" fmla="*/ 54682 w 2644784"/>
            <a:gd name="connsiteY0" fmla="*/ 913467 h 2378856"/>
            <a:gd name="connsiteX1" fmla="*/ 237022 w 2644784"/>
            <a:gd name="connsiteY1" fmla="*/ 173886 h 2378856"/>
            <a:gd name="connsiteX2" fmla="*/ 489407 w 2644784"/>
            <a:gd name="connsiteY2" fmla="*/ 537 h 2378856"/>
            <a:gd name="connsiteX3" fmla="*/ 969312 w 2644784"/>
            <a:gd name="connsiteY3" fmla="*/ 203216 h 2378856"/>
            <a:gd name="connsiteX4" fmla="*/ 1449603 w 2644784"/>
            <a:gd name="connsiteY4" fmla="*/ 603378 h 2378856"/>
            <a:gd name="connsiteX5" fmla="*/ 1823598 w 2644784"/>
            <a:gd name="connsiteY5" fmla="*/ 944333 h 2378856"/>
            <a:gd name="connsiteX6" fmla="*/ 2188821 w 2644784"/>
            <a:gd name="connsiteY6" fmla="*/ 468517 h 2378856"/>
            <a:gd name="connsiteX7" fmla="*/ 2599992 w 2644784"/>
            <a:gd name="connsiteY7" fmla="*/ 553811 h 2378856"/>
            <a:gd name="connsiteX8" fmla="*/ 2630396 w 2644784"/>
            <a:gd name="connsiteY8" fmla="*/ 1401339 h 2378856"/>
            <a:gd name="connsiteX9" fmla="*/ 2569204 w 2644784"/>
            <a:gd name="connsiteY9" fmla="*/ 1649236 h 2378856"/>
            <a:gd name="connsiteX10" fmla="*/ 2211835 w 2644784"/>
            <a:gd name="connsiteY10" fmla="*/ 1624140 h 2378856"/>
            <a:gd name="connsiteX11" fmla="*/ 1975614 w 2644784"/>
            <a:gd name="connsiteY11" fmla="*/ 1644593 h 2378856"/>
            <a:gd name="connsiteX12" fmla="*/ 1769104 w 2644784"/>
            <a:gd name="connsiteY12" fmla="*/ 1288558 h 2378856"/>
            <a:gd name="connsiteX13" fmla="*/ 1518106 w 2644784"/>
            <a:gd name="connsiteY13" fmla="*/ 1324334 h 2378856"/>
            <a:gd name="connsiteX14" fmla="*/ 1114246 w 2644784"/>
            <a:gd name="connsiteY14" fmla="*/ 1111707 h 2378856"/>
            <a:gd name="connsiteX15" fmla="*/ 900424 w 2644784"/>
            <a:gd name="connsiteY15" fmla="*/ 1027011 h 2378856"/>
            <a:gd name="connsiteX16" fmla="*/ 611634 w 2644784"/>
            <a:gd name="connsiteY16" fmla="*/ 871239 h 2378856"/>
            <a:gd name="connsiteX17" fmla="*/ 383033 w 2644784"/>
            <a:gd name="connsiteY17" fmla="*/ 1347352 h 2378856"/>
            <a:gd name="connsiteX18" fmla="*/ 207543 w 2644784"/>
            <a:gd name="connsiteY18" fmla="*/ 2069636 h 2378856"/>
            <a:gd name="connsiteX19" fmla="*/ 24278 w 2644784"/>
            <a:gd name="connsiteY19" fmla="*/ 2377632 h 2378856"/>
            <a:gd name="connsiteX20" fmla="*/ 9115 w 2644784"/>
            <a:gd name="connsiteY20" fmla="*/ 1706264 h 2378856"/>
            <a:gd name="connsiteX21" fmla="*/ 54682 w 2644784"/>
            <a:gd name="connsiteY21" fmla="*/ 913467 h 2378856"/>
            <a:gd name="connsiteX0" fmla="*/ 54682 w 2644293"/>
            <a:gd name="connsiteY0" fmla="*/ 913467 h 2378856"/>
            <a:gd name="connsiteX1" fmla="*/ 237022 w 2644293"/>
            <a:gd name="connsiteY1" fmla="*/ 173886 h 2378856"/>
            <a:gd name="connsiteX2" fmla="*/ 489407 w 2644293"/>
            <a:gd name="connsiteY2" fmla="*/ 537 h 2378856"/>
            <a:gd name="connsiteX3" fmla="*/ 969312 w 2644293"/>
            <a:gd name="connsiteY3" fmla="*/ 203216 h 2378856"/>
            <a:gd name="connsiteX4" fmla="*/ 1449603 w 2644293"/>
            <a:gd name="connsiteY4" fmla="*/ 603378 h 2378856"/>
            <a:gd name="connsiteX5" fmla="*/ 1823598 w 2644293"/>
            <a:gd name="connsiteY5" fmla="*/ 944333 h 2378856"/>
            <a:gd name="connsiteX6" fmla="*/ 2196364 w 2644293"/>
            <a:gd name="connsiteY6" fmla="*/ 1143900 h 2378856"/>
            <a:gd name="connsiteX7" fmla="*/ 2599992 w 2644293"/>
            <a:gd name="connsiteY7" fmla="*/ 553811 h 2378856"/>
            <a:gd name="connsiteX8" fmla="*/ 2630396 w 2644293"/>
            <a:gd name="connsiteY8" fmla="*/ 1401339 h 2378856"/>
            <a:gd name="connsiteX9" fmla="*/ 2569204 w 2644293"/>
            <a:gd name="connsiteY9" fmla="*/ 1649236 h 2378856"/>
            <a:gd name="connsiteX10" fmla="*/ 2211835 w 2644293"/>
            <a:gd name="connsiteY10" fmla="*/ 1624140 h 2378856"/>
            <a:gd name="connsiteX11" fmla="*/ 1975614 w 2644293"/>
            <a:gd name="connsiteY11" fmla="*/ 1644593 h 2378856"/>
            <a:gd name="connsiteX12" fmla="*/ 1769104 w 2644293"/>
            <a:gd name="connsiteY12" fmla="*/ 1288558 h 2378856"/>
            <a:gd name="connsiteX13" fmla="*/ 1518106 w 2644293"/>
            <a:gd name="connsiteY13" fmla="*/ 1324334 h 2378856"/>
            <a:gd name="connsiteX14" fmla="*/ 1114246 w 2644293"/>
            <a:gd name="connsiteY14" fmla="*/ 1111707 h 2378856"/>
            <a:gd name="connsiteX15" fmla="*/ 900424 w 2644293"/>
            <a:gd name="connsiteY15" fmla="*/ 1027011 h 2378856"/>
            <a:gd name="connsiteX16" fmla="*/ 611634 w 2644293"/>
            <a:gd name="connsiteY16" fmla="*/ 871239 h 2378856"/>
            <a:gd name="connsiteX17" fmla="*/ 383033 w 2644293"/>
            <a:gd name="connsiteY17" fmla="*/ 1347352 h 2378856"/>
            <a:gd name="connsiteX18" fmla="*/ 207543 w 2644293"/>
            <a:gd name="connsiteY18" fmla="*/ 2069636 h 2378856"/>
            <a:gd name="connsiteX19" fmla="*/ 24278 w 2644293"/>
            <a:gd name="connsiteY19" fmla="*/ 2377632 h 2378856"/>
            <a:gd name="connsiteX20" fmla="*/ 9115 w 2644293"/>
            <a:gd name="connsiteY20" fmla="*/ 1706264 h 2378856"/>
            <a:gd name="connsiteX21" fmla="*/ 54682 w 2644293"/>
            <a:gd name="connsiteY21" fmla="*/ 913467 h 2378856"/>
            <a:gd name="connsiteX0" fmla="*/ 54682 w 2657791"/>
            <a:gd name="connsiteY0" fmla="*/ 913467 h 2378856"/>
            <a:gd name="connsiteX1" fmla="*/ 237022 w 2657791"/>
            <a:gd name="connsiteY1" fmla="*/ 173886 h 2378856"/>
            <a:gd name="connsiteX2" fmla="*/ 489407 w 2657791"/>
            <a:gd name="connsiteY2" fmla="*/ 537 h 2378856"/>
            <a:gd name="connsiteX3" fmla="*/ 969312 w 2657791"/>
            <a:gd name="connsiteY3" fmla="*/ 203216 h 2378856"/>
            <a:gd name="connsiteX4" fmla="*/ 1449603 w 2657791"/>
            <a:gd name="connsiteY4" fmla="*/ 603378 h 2378856"/>
            <a:gd name="connsiteX5" fmla="*/ 1823598 w 2657791"/>
            <a:gd name="connsiteY5" fmla="*/ 944333 h 2378856"/>
            <a:gd name="connsiteX6" fmla="*/ 2196364 w 2657791"/>
            <a:gd name="connsiteY6" fmla="*/ 1143900 h 2378856"/>
            <a:gd name="connsiteX7" fmla="*/ 2630396 w 2657791"/>
            <a:gd name="connsiteY7" fmla="*/ 1401339 h 2378856"/>
            <a:gd name="connsiteX8" fmla="*/ 2569204 w 2657791"/>
            <a:gd name="connsiteY8" fmla="*/ 1649236 h 2378856"/>
            <a:gd name="connsiteX9" fmla="*/ 2211835 w 2657791"/>
            <a:gd name="connsiteY9" fmla="*/ 1624140 h 2378856"/>
            <a:gd name="connsiteX10" fmla="*/ 1975614 w 2657791"/>
            <a:gd name="connsiteY10" fmla="*/ 1644593 h 2378856"/>
            <a:gd name="connsiteX11" fmla="*/ 1769104 w 2657791"/>
            <a:gd name="connsiteY11" fmla="*/ 1288558 h 2378856"/>
            <a:gd name="connsiteX12" fmla="*/ 1518106 w 2657791"/>
            <a:gd name="connsiteY12" fmla="*/ 1324334 h 2378856"/>
            <a:gd name="connsiteX13" fmla="*/ 1114246 w 2657791"/>
            <a:gd name="connsiteY13" fmla="*/ 1111707 h 2378856"/>
            <a:gd name="connsiteX14" fmla="*/ 900424 w 2657791"/>
            <a:gd name="connsiteY14" fmla="*/ 1027011 h 2378856"/>
            <a:gd name="connsiteX15" fmla="*/ 611634 w 2657791"/>
            <a:gd name="connsiteY15" fmla="*/ 871239 h 2378856"/>
            <a:gd name="connsiteX16" fmla="*/ 383033 w 2657791"/>
            <a:gd name="connsiteY16" fmla="*/ 1347352 h 2378856"/>
            <a:gd name="connsiteX17" fmla="*/ 207543 w 2657791"/>
            <a:gd name="connsiteY17" fmla="*/ 2069636 h 2378856"/>
            <a:gd name="connsiteX18" fmla="*/ 24278 w 2657791"/>
            <a:gd name="connsiteY18" fmla="*/ 2377632 h 2378856"/>
            <a:gd name="connsiteX19" fmla="*/ 9115 w 2657791"/>
            <a:gd name="connsiteY19" fmla="*/ 1706264 h 2378856"/>
            <a:gd name="connsiteX20" fmla="*/ 54682 w 2657791"/>
            <a:gd name="connsiteY20" fmla="*/ 913467 h 2378856"/>
            <a:gd name="connsiteX0" fmla="*/ 54682 w 2657791"/>
            <a:gd name="connsiteY0" fmla="*/ 913467 h 2378856"/>
            <a:gd name="connsiteX1" fmla="*/ 237022 w 2657791"/>
            <a:gd name="connsiteY1" fmla="*/ 173886 h 2378856"/>
            <a:gd name="connsiteX2" fmla="*/ 489407 w 2657791"/>
            <a:gd name="connsiteY2" fmla="*/ 537 h 2378856"/>
            <a:gd name="connsiteX3" fmla="*/ 969312 w 2657791"/>
            <a:gd name="connsiteY3" fmla="*/ 203216 h 2378856"/>
            <a:gd name="connsiteX4" fmla="*/ 1449603 w 2657791"/>
            <a:gd name="connsiteY4" fmla="*/ 603378 h 2378856"/>
            <a:gd name="connsiteX5" fmla="*/ 1823598 w 2657791"/>
            <a:gd name="connsiteY5" fmla="*/ 944333 h 2378856"/>
            <a:gd name="connsiteX6" fmla="*/ 2196364 w 2657791"/>
            <a:gd name="connsiteY6" fmla="*/ 1143900 h 2378856"/>
            <a:gd name="connsiteX7" fmla="*/ 2630396 w 2657791"/>
            <a:gd name="connsiteY7" fmla="*/ 1401339 h 2378856"/>
            <a:gd name="connsiteX8" fmla="*/ 2569204 w 2657791"/>
            <a:gd name="connsiteY8" fmla="*/ 1649236 h 2378856"/>
            <a:gd name="connsiteX9" fmla="*/ 2211835 w 2657791"/>
            <a:gd name="connsiteY9" fmla="*/ 1624140 h 2378856"/>
            <a:gd name="connsiteX10" fmla="*/ 2005786 w 2657791"/>
            <a:gd name="connsiteY10" fmla="*/ 1439043 h 2378856"/>
            <a:gd name="connsiteX11" fmla="*/ 1769104 w 2657791"/>
            <a:gd name="connsiteY11" fmla="*/ 1288558 h 2378856"/>
            <a:gd name="connsiteX12" fmla="*/ 1518106 w 2657791"/>
            <a:gd name="connsiteY12" fmla="*/ 1324334 h 2378856"/>
            <a:gd name="connsiteX13" fmla="*/ 1114246 w 2657791"/>
            <a:gd name="connsiteY13" fmla="*/ 1111707 h 2378856"/>
            <a:gd name="connsiteX14" fmla="*/ 900424 w 2657791"/>
            <a:gd name="connsiteY14" fmla="*/ 1027011 h 2378856"/>
            <a:gd name="connsiteX15" fmla="*/ 611634 w 2657791"/>
            <a:gd name="connsiteY15" fmla="*/ 871239 h 2378856"/>
            <a:gd name="connsiteX16" fmla="*/ 383033 w 2657791"/>
            <a:gd name="connsiteY16" fmla="*/ 1347352 h 2378856"/>
            <a:gd name="connsiteX17" fmla="*/ 207543 w 2657791"/>
            <a:gd name="connsiteY17" fmla="*/ 2069636 h 2378856"/>
            <a:gd name="connsiteX18" fmla="*/ 24278 w 2657791"/>
            <a:gd name="connsiteY18" fmla="*/ 2377632 h 2378856"/>
            <a:gd name="connsiteX19" fmla="*/ 9115 w 2657791"/>
            <a:gd name="connsiteY19" fmla="*/ 1706264 h 2378856"/>
            <a:gd name="connsiteX20" fmla="*/ 54682 w 2657791"/>
            <a:gd name="connsiteY20" fmla="*/ 913467 h 2378856"/>
            <a:gd name="connsiteX0" fmla="*/ 54682 w 2657791"/>
            <a:gd name="connsiteY0" fmla="*/ 913467 h 2378856"/>
            <a:gd name="connsiteX1" fmla="*/ 237022 w 2657791"/>
            <a:gd name="connsiteY1" fmla="*/ 173886 h 2378856"/>
            <a:gd name="connsiteX2" fmla="*/ 489407 w 2657791"/>
            <a:gd name="connsiteY2" fmla="*/ 537 h 2378856"/>
            <a:gd name="connsiteX3" fmla="*/ 969312 w 2657791"/>
            <a:gd name="connsiteY3" fmla="*/ 203216 h 2378856"/>
            <a:gd name="connsiteX4" fmla="*/ 1449603 w 2657791"/>
            <a:gd name="connsiteY4" fmla="*/ 603378 h 2378856"/>
            <a:gd name="connsiteX5" fmla="*/ 1823598 w 2657791"/>
            <a:gd name="connsiteY5" fmla="*/ 944333 h 2378856"/>
            <a:gd name="connsiteX6" fmla="*/ 2196364 w 2657791"/>
            <a:gd name="connsiteY6" fmla="*/ 1143900 h 2378856"/>
            <a:gd name="connsiteX7" fmla="*/ 2630396 w 2657791"/>
            <a:gd name="connsiteY7" fmla="*/ 1401339 h 2378856"/>
            <a:gd name="connsiteX8" fmla="*/ 2569204 w 2657791"/>
            <a:gd name="connsiteY8" fmla="*/ 1649236 h 2378856"/>
            <a:gd name="connsiteX9" fmla="*/ 2211835 w 2657791"/>
            <a:gd name="connsiteY9" fmla="*/ 1624140 h 2378856"/>
            <a:gd name="connsiteX10" fmla="*/ 2005786 w 2657791"/>
            <a:gd name="connsiteY10" fmla="*/ 1439043 h 2378856"/>
            <a:gd name="connsiteX11" fmla="*/ 1769104 w 2657791"/>
            <a:gd name="connsiteY11" fmla="*/ 1288558 h 2378856"/>
            <a:gd name="connsiteX12" fmla="*/ 1510563 w 2657791"/>
            <a:gd name="connsiteY12" fmla="*/ 1089417 h 2378856"/>
            <a:gd name="connsiteX13" fmla="*/ 1114246 w 2657791"/>
            <a:gd name="connsiteY13" fmla="*/ 1111707 h 2378856"/>
            <a:gd name="connsiteX14" fmla="*/ 900424 w 2657791"/>
            <a:gd name="connsiteY14" fmla="*/ 1027011 h 2378856"/>
            <a:gd name="connsiteX15" fmla="*/ 611634 w 2657791"/>
            <a:gd name="connsiteY15" fmla="*/ 871239 h 2378856"/>
            <a:gd name="connsiteX16" fmla="*/ 383033 w 2657791"/>
            <a:gd name="connsiteY16" fmla="*/ 1347352 h 2378856"/>
            <a:gd name="connsiteX17" fmla="*/ 207543 w 2657791"/>
            <a:gd name="connsiteY17" fmla="*/ 2069636 h 2378856"/>
            <a:gd name="connsiteX18" fmla="*/ 24278 w 2657791"/>
            <a:gd name="connsiteY18" fmla="*/ 2377632 h 2378856"/>
            <a:gd name="connsiteX19" fmla="*/ 9115 w 2657791"/>
            <a:gd name="connsiteY19" fmla="*/ 1706264 h 2378856"/>
            <a:gd name="connsiteX20" fmla="*/ 54682 w 2657791"/>
            <a:gd name="connsiteY20" fmla="*/ 913467 h 23788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657791" h="2378856">
              <a:moveTo>
                <a:pt x="54682" y="913467"/>
              </a:moveTo>
              <a:cubicBezTo>
                <a:pt x="92666" y="658071"/>
                <a:pt x="164568" y="326041"/>
                <a:pt x="237022" y="173886"/>
              </a:cubicBezTo>
              <a:cubicBezTo>
                <a:pt x="309476" y="21731"/>
                <a:pt x="367359" y="-4351"/>
                <a:pt x="489407" y="537"/>
              </a:cubicBezTo>
              <a:cubicBezTo>
                <a:pt x="611455" y="5425"/>
                <a:pt x="811794" y="161096"/>
                <a:pt x="969312" y="203216"/>
              </a:cubicBezTo>
              <a:cubicBezTo>
                <a:pt x="1124380" y="228933"/>
                <a:pt x="1294535" y="577661"/>
                <a:pt x="1449603" y="603378"/>
              </a:cubicBezTo>
              <a:cubicBezTo>
                <a:pt x="1593241" y="638804"/>
                <a:pt x="1699138" y="854246"/>
                <a:pt x="1823598" y="944333"/>
              </a:cubicBezTo>
              <a:cubicBezTo>
                <a:pt x="1948058" y="1034420"/>
                <a:pt x="2061898" y="1067732"/>
                <a:pt x="2196364" y="1143900"/>
              </a:cubicBezTo>
              <a:cubicBezTo>
                <a:pt x="2330830" y="1220068"/>
                <a:pt x="2568256" y="1317116"/>
                <a:pt x="2630396" y="1401339"/>
              </a:cubicBezTo>
              <a:cubicBezTo>
                <a:pt x="2692536" y="1485562"/>
                <a:pt x="2638964" y="1612103"/>
                <a:pt x="2569204" y="1649236"/>
              </a:cubicBezTo>
              <a:cubicBezTo>
                <a:pt x="2499444" y="1686370"/>
                <a:pt x="2305738" y="1659172"/>
                <a:pt x="2211835" y="1624140"/>
              </a:cubicBezTo>
              <a:cubicBezTo>
                <a:pt x="2117932" y="1589108"/>
                <a:pt x="2079575" y="1494973"/>
                <a:pt x="2005786" y="1439043"/>
              </a:cubicBezTo>
              <a:cubicBezTo>
                <a:pt x="1931997" y="1383113"/>
                <a:pt x="1851641" y="1346829"/>
                <a:pt x="1769104" y="1288558"/>
              </a:cubicBezTo>
              <a:cubicBezTo>
                <a:pt x="1686567" y="1230287"/>
                <a:pt x="1619706" y="1118892"/>
                <a:pt x="1510563" y="1089417"/>
              </a:cubicBezTo>
              <a:cubicBezTo>
                <a:pt x="1401420" y="1059942"/>
                <a:pt x="1215936" y="1122108"/>
                <a:pt x="1114246" y="1111707"/>
              </a:cubicBezTo>
              <a:cubicBezTo>
                <a:pt x="1012556" y="1101306"/>
                <a:pt x="984193" y="1067089"/>
                <a:pt x="900424" y="1027011"/>
              </a:cubicBezTo>
              <a:cubicBezTo>
                <a:pt x="816655" y="986933"/>
                <a:pt x="697866" y="817849"/>
                <a:pt x="611634" y="871239"/>
              </a:cubicBezTo>
              <a:cubicBezTo>
                <a:pt x="525402" y="924629"/>
                <a:pt x="450381" y="1147619"/>
                <a:pt x="383033" y="1347352"/>
              </a:cubicBezTo>
              <a:cubicBezTo>
                <a:pt x="315685" y="1547085"/>
                <a:pt x="267335" y="1897923"/>
                <a:pt x="207543" y="2069636"/>
              </a:cubicBezTo>
              <a:cubicBezTo>
                <a:pt x="147751" y="2241349"/>
                <a:pt x="63648" y="2394142"/>
                <a:pt x="24278" y="2377632"/>
              </a:cubicBezTo>
              <a:cubicBezTo>
                <a:pt x="-15092" y="2361122"/>
                <a:pt x="4048" y="1950291"/>
                <a:pt x="9115" y="1706264"/>
              </a:cubicBezTo>
              <a:cubicBezTo>
                <a:pt x="14182" y="1462237"/>
                <a:pt x="16698" y="1168863"/>
                <a:pt x="54682" y="913467"/>
              </a:cubicBezTo>
              <a:close/>
            </a:path>
          </a:pathLst>
        </a:custGeom>
        <a:solidFill xmlns:a="http://schemas.openxmlformats.org/drawingml/2006/main">
          <a:srgbClr val="FFFF00">
            <a:alpha val="18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0.8369</cdr:x>
      <cdr:y>0.90363</cdr:y>
    </cdr:from>
    <cdr:to>
      <cdr:x>0.91837</cdr:x>
      <cdr:y>0.9854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B505B56-B79C-4863-BE1D-CC5FD9CA7917}"/>
            </a:ext>
          </a:extLst>
        </cdr:cNvPr>
        <cdr:cNvSpPr txBox="1"/>
      </cdr:nvSpPr>
      <cdr:spPr>
        <a:xfrm xmlns:a="http://schemas.openxmlformats.org/drawingml/2006/main">
          <a:off x="3749782" y="3773322"/>
          <a:ext cx="365017" cy="341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/>
            <a:t>超</a:t>
          </a:r>
        </a:p>
      </cdr:txBody>
    </cdr:sp>
  </cdr:relSizeAnchor>
  <cdr:relSizeAnchor xmlns:cdr="http://schemas.openxmlformats.org/drawingml/2006/chartDrawing">
    <cdr:from>
      <cdr:x>0.66396</cdr:x>
      <cdr:y>0.44427</cdr:y>
    </cdr:from>
    <cdr:to>
      <cdr:x>0.86046</cdr:x>
      <cdr:y>0.50254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13E264E2-23C4-46D2-9E58-BB2C919ACC67}"/>
            </a:ext>
          </a:extLst>
        </cdr:cNvPr>
        <cdr:cNvSpPr txBox="1"/>
      </cdr:nvSpPr>
      <cdr:spPr>
        <a:xfrm xmlns:a="http://schemas.openxmlformats.org/drawingml/2006/main" rot="19559578">
          <a:off x="3005261" y="1875458"/>
          <a:ext cx="889414" cy="245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 b="1">
              <a:solidFill>
                <a:srgbClr val="FF99FF"/>
              </a:solidFill>
            </a:rPr>
            <a:t>真の致死率</a:t>
          </a:r>
        </a:p>
      </cdr:txBody>
    </cdr:sp>
  </cdr:relSizeAnchor>
  <cdr:relSizeAnchor xmlns:cdr="http://schemas.openxmlformats.org/drawingml/2006/chartDrawing">
    <cdr:from>
      <cdr:x>0.4243</cdr:x>
      <cdr:y>0.26617</cdr:y>
    </cdr:from>
    <cdr:to>
      <cdr:x>0.8317</cdr:x>
      <cdr:y>0.32445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A324C19-006A-4F0D-9E35-A651F652021E}"/>
            </a:ext>
          </a:extLst>
        </cdr:cNvPr>
        <cdr:cNvSpPr txBox="1"/>
      </cdr:nvSpPr>
      <cdr:spPr>
        <a:xfrm xmlns:a="http://schemas.openxmlformats.org/drawingml/2006/main">
          <a:off x="1920496" y="1123612"/>
          <a:ext cx="1844007" cy="246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solidFill>
                <a:srgbClr val="FF9900"/>
              </a:solidFill>
            </a:rPr>
            <a:t>真の感染者数（含む回復者）</a:t>
          </a:r>
          <a:endParaRPr lang="en-US" altLang="ja-JP" sz="1100" b="1">
            <a:solidFill>
              <a:srgbClr val="FF9900"/>
            </a:solidFill>
          </a:endParaRPr>
        </a:p>
      </cdr:txBody>
    </cdr:sp>
  </cdr:relSizeAnchor>
  <cdr:relSizeAnchor xmlns:cdr="http://schemas.openxmlformats.org/drawingml/2006/chartDrawing">
    <cdr:from>
      <cdr:x>0.23639</cdr:x>
      <cdr:y>0.18434</cdr:y>
    </cdr:from>
    <cdr:to>
      <cdr:x>0.84524</cdr:x>
      <cdr:y>0.18434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E95F65D4-5AC7-406E-9FA5-B2DE35D2BB3B}"/>
            </a:ext>
          </a:extLst>
        </cdr:cNvPr>
        <cdr:cNvCxnSpPr/>
      </cdr:nvCxnSpPr>
      <cdr:spPr>
        <a:xfrm xmlns:a="http://schemas.openxmlformats.org/drawingml/2006/main">
          <a:off x="1059180" y="769757"/>
          <a:ext cx="272796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F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0.23033</cdr:x>
      <cdr:y>0.17996</cdr:y>
    </cdr:from>
    <cdr:to>
      <cdr:x>0.61905</cdr:x>
      <cdr:y>0.23358</cdr:y>
    </cdr:to>
    <cdr:sp macro="" textlink="">
      <cdr:nvSpPr>
        <cdr:cNvPr id="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4DEFB2-4A8A-4D2F-BF97-671BE531254E}"/>
            </a:ext>
          </a:extLst>
        </cdr:cNvPr>
        <cdr:cNvSpPr txBox="1"/>
      </cdr:nvSpPr>
      <cdr:spPr>
        <a:xfrm xmlns:a="http://schemas.openxmlformats.org/drawingml/2006/main">
          <a:off x="1032020" y="751467"/>
          <a:ext cx="1741660" cy="223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>
              <a:solidFill>
                <a:srgbClr val="00B0F0"/>
              </a:solidFill>
            </a:rPr>
            <a:t>集団免疫の限界線（～</a:t>
          </a:r>
          <a:r>
            <a:rPr lang="en-US" altLang="ja-JP" sz="1000" b="1">
              <a:solidFill>
                <a:srgbClr val="00B0F0"/>
              </a:solidFill>
            </a:rPr>
            <a:t>25%</a:t>
          </a:r>
          <a:r>
            <a:rPr lang="ja-JP" altLang="en-US" sz="1000" b="1">
              <a:solidFill>
                <a:srgbClr val="00B0F0"/>
              </a:solidFill>
            </a:rPr>
            <a:t>）</a:t>
          </a:r>
        </a:p>
      </cdr:txBody>
    </cdr:sp>
  </cdr:relSizeAnchor>
  <cdr:relSizeAnchor xmlns:cdr="http://schemas.openxmlformats.org/drawingml/2006/chartDrawing">
    <cdr:from>
      <cdr:x>0.379</cdr:x>
      <cdr:y>0.73684</cdr:y>
    </cdr:from>
    <cdr:to>
      <cdr:x>0.58083</cdr:x>
      <cdr:y>0.79379</cdr:y>
    </cdr:to>
    <cdr:sp macro="" textlink="">
      <cdr:nvSpPr>
        <cdr:cNvPr id="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4FDD4F2-13F5-4350-A0C6-30CF2FF5C51F}"/>
            </a:ext>
          </a:extLst>
        </cdr:cNvPr>
        <cdr:cNvSpPr txBox="1"/>
      </cdr:nvSpPr>
      <cdr:spPr>
        <a:xfrm xmlns:a="http://schemas.openxmlformats.org/drawingml/2006/main" rot="19949778">
          <a:off x="1715480" y="3076879"/>
          <a:ext cx="913539" cy="237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solidFill>
                <a:schemeClr val="bg1">
                  <a:lumMod val="50000"/>
                </a:schemeClr>
              </a:solidFill>
            </a:rPr>
            <a:t>総・真の死者数</a:t>
          </a:r>
        </a:p>
      </cdr:txBody>
    </cdr:sp>
  </cdr:relSizeAnchor>
  <cdr:relSizeAnchor xmlns:cdr="http://schemas.openxmlformats.org/drawingml/2006/chartDrawing">
    <cdr:from>
      <cdr:x>0.33243</cdr:x>
      <cdr:y>0.37214</cdr:y>
    </cdr:from>
    <cdr:to>
      <cdr:x>0.55291</cdr:x>
      <cdr:y>0.44522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BBD880-2EDE-4F2B-91E6-C1EC9FB66090}"/>
            </a:ext>
          </a:extLst>
        </cdr:cNvPr>
        <cdr:cNvSpPr txBox="1"/>
      </cdr:nvSpPr>
      <cdr:spPr>
        <a:xfrm xmlns:a="http://schemas.openxmlformats.org/drawingml/2006/main">
          <a:off x="1489452" y="1553979"/>
          <a:ext cx="987874" cy="305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1">
              <a:solidFill>
                <a:srgbClr val="FF9933"/>
              </a:solidFill>
            </a:rPr>
            <a:t>総・公表感染者数</a:t>
          </a:r>
        </a:p>
      </cdr:txBody>
    </cdr:sp>
  </cdr:relSizeAnchor>
  <cdr:relSizeAnchor xmlns:cdr="http://schemas.openxmlformats.org/drawingml/2006/chartDrawing">
    <cdr:from>
      <cdr:x>0.2185</cdr:x>
      <cdr:y>0.07354</cdr:y>
    </cdr:from>
    <cdr:to>
      <cdr:x>0.46882</cdr:x>
      <cdr:y>0.11959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98BDC09-75A4-4C38-A9A7-3F937D3BDA97}"/>
            </a:ext>
          </a:extLst>
        </cdr:cNvPr>
        <cdr:cNvSpPr txBox="1"/>
      </cdr:nvSpPr>
      <cdr:spPr>
        <a:xfrm xmlns:a="http://schemas.openxmlformats.org/drawingml/2006/main">
          <a:off x="978981" y="307065"/>
          <a:ext cx="1121574" cy="192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 b="1">
              <a:solidFill>
                <a:srgbClr val="00B050"/>
              </a:solidFill>
            </a:rPr>
            <a:t>日本の人口構成</a:t>
          </a:r>
        </a:p>
      </cdr:txBody>
    </cdr:sp>
  </cdr:relSizeAnchor>
  <cdr:relSizeAnchor xmlns:cdr="http://schemas.openxmlformats.org/drawingml/2006/chartDrawing">
    <cdr:from>
      <cdr:x>0.23299</cdr:x>
      <cdr:y>0.4708</cdr:y>
    </cdr:from>
    <cdr:to>
      <cdr:x>0.82993</cdr:x>
      <cdr:y>0.79201</cdr:y>
    </cdr:to>
    <cdr:cxnSp macro="">
      <cdr:nvCxnSpPr>
        <cdr:cNvPr id="24" name="直線コネクタ 23">
          <a:extLst xmlns:a="http://schemas.openxmlformats.org/drawingml/2006/main">
            <a:ext uri="{FF2B5EF4-FFF2-40B4-BE49-F238E27FC236}">
              <a16:creationId xmlns:a16="http://schemas.microsoft.com/office/drawing/2014/main" id="{27F30CCF-BB51-4D9C-983D-A0A6F7262FA3}"/>
            </a:ext>
          </a:extLst>
        </cdr:cNvPr>
        <cdr:cNvCxnSpPr/>
      </cdr:nvCxnSpPr>
      <cdr:spPr>
        <a:xfrm xmlns:a="http://schemas.openxmlformats.org/drawingml/2006/main" flipH="1">
          <a:off x="1043940" y="1965960"/>
          <a:ext cx="2674620" cy="134127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00FF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0.57696</cdr:x>
      <cdr:y>0.52767</cdr:y>
    </cdr:from>
    <cdr:to>
      <cdr:x>0.84646</cdr:x>
      <cdr:y>0.57474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2C146D-70C8-4FF4-B81A-264E5052DC66}"/>
            </a:ext>
          </a:extLst>
        </cdr:cNvPr>
        <cdr:cNvSpPr txBox="1"/>
      </cdr:nvSpPr>
      <cdr:spPr>
        <a:xfrm xmlns:a="http://schemas.openxmlformats.org/drawingml/2006/main" rot="20043271">
          <a:off x="2611462" y="2203429"/>
          <a:ext cx="1219833" cy="196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 b="0">
              <a:solidFill>
                <a:schemeClr val="accent5"/>
              </a:solidFill>
            </a:rPr>
            <a:t>インフルエンザの致死率</a:t>
          </a:r>
        </a:p>
      </cdr:txBody>
    </cdr:sp>
  </cdr:relSizeAnchor>
  <cdr:relSizeAnchor xmlns:cdr="http://schemas.openxmlformats.org/drawingml/2006/chartDrawing">
    <cdr:from>
      <cdr:x>0.48494</cdr:x>
      <cdr:y>0.45653</cdr:y>
    </cdr:from>
    <cdr:to>
      <cdr:x>0.6941</cdr:x>
      <cdr:y>0.52619</cdr:y>
    </cdr:to>
    <cdr:sp macro="" textlink="">
      <cdr:nvSpPr>
        <cdr:cNvPr id="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F6740E-ED59-4F00-91D4-4C9B06362517}"/>
            </a:ext>
          </a:extLst>
        </cdr:cNvPr>
        <cdr:cNvSpPr txBox="1"/>
      </cdr:nvSpPr>
      <cdr:spPr>
        <a:xfrm xmlns:a="http://schemas.openxmlformats.org/drawingml/2006/main" rot="19282186">
          <a:off x="2172796" y="1906369"/>
          <a:ext cx="937154" cy="290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 b="1">
              <a:solidFill>
                <a:srgbClr val="FF66FF"/>
              </a:solidFill>
            </a:rPr>
            <a:t>総・公表致死率</a:t>
          </a:r>
        </a:p>
      </cdr:txBody>
    </cdr:sp>
  </cdr:relSizeAnchor>
  <cdr:relSizeAnchor xmlns:cdr="http://schemas.openxmlformats.org/drawingml/2006/chartDrawing">
    <cdr:from>
      <cdr:x>0.23129</cdr:x>
      <cdr:y>0.35402</cdr:y>
    </cdr:from>
    <cdr:to>
      <cdr:x>0.38095</cdr:x>
      <cdr:y>0.46898</cdr:y>
    </cdr:to>
    <cdr:cxnSp macro="">
      <cdr:nvCxnSpPr>
        <cdr:cNvPr id="10" name="直線矢印コネクタ 9">
          <a:extLst xmlns:a="http://schemas.openxmlformats.org/drawingml/2006/main">
            <a:ext uri="{FF2B5EF4-FFF2-40B4-BE49-F238E27FC236}">
              <a16:creationId xmlns:a16="http://schemas.microsoft.com/office/drawing/2014/main" id="{ABEC71F0-8182-4F37-AAD2-A67F02A0F8C4}"/>
            </a:ext>
          </a:extLst>
        </cdr:cNvPr>
        <cdr:cNvCxnSpPr/>
      </cdr:nvCxnSpPr>
      <cdr:spPr>
        <a:xfrm xmlns:a="http://schemas.openxmlformats.org/drawingml/2006/main" flipH="1">
          <a:off x="1036312" y="1478295"/>
          <a:ext cx="670560" cy="48004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9933"/>
          </a:solidFill>
          <a:prstDash val="sysDot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0.85497</cdr:x>
      <cdr:y>0.6472</cdr:y>
    </cdr:from>
    <cdr:to>
      <cdr:x>0.94738</cdr:x>
      <cdr:y>0.89963</cdr:y>
    </cdr:to>
    <cdr:sp macro="" textlink="">
      <cdr:nvSpPr>
        <cdr:cNvPr id="14" name="正方形/長方形 13">
          <a:extLst xmlns:a="http://schemas.openxmlformats.org/drawingml/2006/main">
            <a:ext uri="{FF2B5EF4-FFF2-40B4-BE49-F238E27FC236}">
              <a16:creationId xmlns:a16="http://schemas.microsoft.com/office/drawing/2014/main" id="{F4A165F4-BF58-41D0-95D1-0F1185336C0B}"/>
            </a:ext>
          </a:extLst>
        </cdr:cNvPr>
        <cdr:cNvSpPr/>
      </cdr:nvSpPr>
      <cdr:spPr>
        <a:xfrm xmlns:a="http://schemas.openxmlformats.org/drawingml/2006/main">
          <a:off x="3869829" y="2712415"/>
          <a:ext cx="418274" cy="10579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0.86225</cdr:x>
      <cdr:y>0.10523</cdr:y>
    </cdr:from>
    <cdr:to>
      <cdr:x>0.9966</cdr:x>
      <cdr:y>0.15997</cdr:y>
    </cdr:to>
    <cdr:sp macro="" textlink="">
      <cdr:nvSpPr>
        <cdr:cNvPr id="15" name="正方形/長方形 14">
          <a:extLst xmlns:a="http://schemas.openxmlformats.org/drawingml/2006/main">
            <a:ext uri="{FF2B5EF4-FFF2-40B4-BE49-F238E27FC236}">
              <a16:creationId xmlns:a16="http://schemas.microsoft.com/office/drawing/2014/main" id="{4FF86287-0D50-40DD-B8EB-A0269577A2C3}"/>
            </a:ext>
          </a:extLst>
        </cdr:cNvPr>
        <cdr:cNvSpPr/>
      </cdr:nvSpPr>
      <cdr:spPr>
        <a:xfrm xmlns:a="http://schemas.openxmlformats.org/drawingml/2006/main">
          <a:off x="3863357" y="439434"/>
          <a:ext cx="601963" cy="2285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0.20856</cdr:x>
      <cdr:y>0.30783</cdr:y>
    </cdr:from>
    <cdr:to>
      <cdr:x>0.40754</cdr:x>
      <cdr:y>0.39603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A9D1E3B-7821-41D7-B1E4-1F58369B12F5}"/>
            </a:ext>
          </a:extLst>
        </cdr:cNvPr>
        <cdr:cNvSpPr txBox="1"/>
      </cdr:nvSpPr>
      <cdr:spPr>
        <a:xfrm xmlns:a="http://schemas.openxmlformats.org/drawingml/2006/main">
          <a:off x="943987" y="1290119"/>
          <a:ext cx="900640" cy="369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solidFill>
                <a:srgbClr val="CCCC00"/>
              </a:solidFill>
              <a:latin typeface="EPSON ゴシック W6" panose="02000609000000000000" pitchFamily="1" charset="-128"/>
              <a:ea typeface="EPSON ゴシック W6" panose="02000609000000000000" pitchFamily="1" charset="-128"/>
            </a:rPr>
            <a:t>サイレント</a:t>
          </a:r>
          <a:endParaRPr lang="en-US" altLang="ja-JP" sz="1000" b="1">
            <a:solidFill>
              <a:srgbClr val="CCCC00"/>
            </a:solidFill>
            <a:latin typeface="EPSON ゴシック W6" panose="02000609000000000000" pitchFamily="1" charset="-128"/>
            <a:ea typeface="EPSON ゴシック W6" panose="02000609000000000000" pitchFamily="1" charset="-128"/>
          </a:endParaRPr>
        </a:p>
        <a:p xmlns:a="http://schemas.openxmlformats.org/drawingml/2006/main">
          <a:pPr algn="ctr"/>
          <a:r>
            <a:rPr lang="ja-JP" altLang="en-US" sz="1000" b="1">
              <a:solidFill>
                <a:srgbClr val="CCCC00"/>
              </a:solidFill>
              <a:latin typeface="EPSON ゴシック W6" panose="02000609000000000000" pitchFamily="1" charset="-128"/>
              <a:ea typeface="EPSON ゴシック W6" panose="02000609000000000000" pitchFamily="1" charset="-128"/>
            </a:rPr>
            <a:t>数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464821</xdr:colOff>
      <xdr:row>0</xdr:row>
      <xdr:rowOff>45874</xdr:rowOff>
    </xdr:from>
    <xdr:ext cx="2621280" cy="1653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BC65FB60-0AFF-42F0-9BFC-440BFD505579}"/>
                </a:ext>
              </a:extLst>
            </xdr:cNvPr>
            <xdr:cNvSpPr txBox="1"/>
          </xdr:nvSpPr>
          <xdr:spPr>
            <a:xfrm>
              <a:off x="13944601" y="45874"/>
              <a:ext cx="2621280" cy="1653386"/>
            </a:xfrm>
            <a:prstGeom prst="rect">
              <a:avLst/>
            </a:prstGeom>
            <a:noFill/>
            <a:ln>
              <a:solidFill>
                <a:srgbClr val="0000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𝑇𝑁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kumimoji="1" lang="en-US" altLang="ja-JP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≡</m:t>
                    </m:r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𝛾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kumimoji="1" lang="en-US" altLang="ja-JP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kumimoji="1" lang="en-US" altLang="ja-JP" sz="11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kumimoji="1" lang="en-US" altLang="ja-JP" sz="1100" i="1" baseline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kumimoji="1" lang="en-US" altLang="ja-JP" sz="1100" b="0" i="1" baseline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   </m:t>
                    </m:r>
                    <m:r>
                      <a:rPr kumimoji="1" lang="en-US" altLang="ja-JP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𝑇𝑀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𝑀𝑅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den>
                    </m:f>
                    <m:r>
                      <a:rPr kumimoji="1" lang="en-US" altLang="ja-JP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𝑇𝑀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num>
                      <m:den>
                        <m:r>
                          <a:rPr kumimoji="1" lang="ja-JP" alt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  <m:r>
                          <a:rPr kumimoji="1" lang="ja-JP" alt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𝑒𝑥𝑝</m:t>
                        </m:r>
                        <m:d>
                          <m:dPr>
                            <m:begChr m:val="{"/>
                            <m:endChr m:val="}"/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kumimoji="1" lang="ja-JP" alt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𝛽</m:t>
                            </m:r>
                            <m:r>
                              <a:rPr kumimoji="1" lang="ja-JP" alt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∙</m:t>
                            </m:r>
                            <m:d>
                              <m:dPr>
                                <m:ctrlP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𝑥</m:t>
                                </m:r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−80</m:t>
                                </m:r>
                              </m:e>
                            </m:d>
                          </m:e>
                        </m:d>
                      </m:den>
                    </m:f>
                  </m:oMath>
                </m:oMathPara>
              </a14:m>
              <a:endParaRPr kumimoji="1" lang="en-US" altLang="ja-JP" sz="1100"/>
            </a:p>
            <a:p>
              <a:pPr algn="l"/>
              <a:endParaRPr kumimoji="1" lang="en-US" altLang="ja-JP" sz="1100"/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kumimoji="1" lang="ja-JP" altLang="en-US" sz="1100" i="1">
                        <a:latin typeface="Cambria Math" panose="02040503050406030204" pitchFamily="18" charset="0"/>
                      </a:rPr>
                      <m:t>∴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  </m:t>
                    </m:r>
                    <m:r>
                      <a:rPr kumimoji="1" lang="ja-JP" altLang="en-US" sz="1100" b="0" i="1">
                        <a:latin typeface="Cambria Math" panose="02040503050406030204" pitchFamily="18" charset="0"/>
                      </a:rPr>
                      <m:t>𝛼</m:t>
                    </m:r>
                    <m:r>
                      <a:rPr kumimoji="1" lang="ja-JP" altLang="en-US" sz="1100" b="0" i="1">
                        <a:latin typeface="Cambria Math" panose="02040503050406030204" pitchFamily="18" charset="0"/>
                      </a:rPr>
                      <m:t>∙</m:t>
                    </m:r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1100" b="0" i="1">
                            <a:latin typeface="Cambria Math" panose="02040503050406030204" pitchFamily="18" charset="0"/>
                          </a:rPr>
                          <m:t>𝛾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𝑇𝑀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𝑥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𝑥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𝑒𝑥𝑝</m:t>
                    </m:r>
                    <m:d>
                      <m:dPr>
                        <m:begChr m:val="{"/>
                        <m:endChr m:val="}"/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kumimoji="1" lang="ja-JP" alt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  <m:r>
                          <a:rPr kumimoji="1" lang="ja-JP" alt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d>
                          <m:d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−80</m:t>
                            </m:r>
                          </m:e>
                        </m:d>
                      </m:e>
                    </m:d>
                  </m:oMath>
                </m:oMathPara>
              </a14:m>
              <a:endParaRPr kumimoji="1" lang="en-US" altLang="ja-JP" sz="1100"/>
            </a:p>
            <a:p>
              <a:pPr algn="l"/>
              <a:endParaRPr kumimoji="1" lang="en-US" altLang="ja-JP" sz="1100"/>
            </a:p>
            <a:p>
              <a:pPr algn="l"/>
              <a:r>
                <a:rPr kumimoji="1" lang="ja-JP" altLang="en-US" sz="1100"/>
                <a:t>　誤差棒は　</a:t>
              </a: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sub>
                  </m:sSub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=</m:t>
                  </m:r>
                  <m:acc>
                    <m:accPr>
                      <m:chr m:val="̅"/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accPr>
                    <m:e>
                      <m:sSub>
                        <m:sSubPr>
                          <m:ctrlP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𝑀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𝑥</m:t>
                          </m:r>
                        </m:sub>
                      </m:sSub>
                    </m:e>
                  </m:acc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±</m:t>
                  </m:r>
                  <m:rad>
                    <m:radPr>
                      <m:degHide m:val="on"/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radPr>
                    <m:deg/>
                    <m:e>
                      <m:sSub>
                        <m:sSubPr>
                          <m:ctrlP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𝑀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𝑥</m:t>
                          </m:r>
                        </m:sub>
                      </m:sSub>
                    </m:e>
                  </m:rad>
                </m:oMath>
              </a14:m>
              <a:r>
                <a:rPr kumimoji="1" lang="ja-JP" altLang="en-US" sz="1100"/>
                <a:t>　　を伝搬</a:t>
              </a:r>
            </a:p>
          </xdr:txBody>
        </xdr:sp>
      </mc:Choice>
      <mc:Fallback xmlns="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BC65FB60-0AFF-42F0-9BFC-440BFD505579}"/>
                </a:ext>
              </a:extLst>
            </xdr:cNvPr>
            <xdr:cNvSpPr txBox="1"/>
          </xdr:nvSpPr>
          <xdr:spPr>
            <a:xfrm>
              <a:off x="13944601" y="45874"/>
              <a:ext cx="2621280" cy="1653386"/>
            </a:xfrm>
            <a:prstGeom prst="rect">
              <a:avLst/>
            </a:prstGeom>
            <a:noFill/>
            <a:ln>
              <a:solidFill>
                <a:srgbClr val="0000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kumimoji="1" lang="en-US" altLang="ja-JP" sz="1100" i="0">
                  <a:latin typeface="Cambria Math" panose="02040503050406030204" pitchFamily="18" charset="0"/>
                </a:rPr>
                <a:t>〖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𝑇𝑁〗_𝑥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≡</a:t>
              </a:r>
              <a:r>
                <a:rPr kumimoji="1" lang="ja-JP" alt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𝑥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𝑁_𝑥</a:t>
              </a:r>
              <a:endParaRPr kumimoji="1" lang="en-US" altLang="ja-JP" sz="11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l"/>
              <a:r>
                <a:rPr kumimoji="1" lang="en-US" altLang="ja-JP" sz="110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kumimoji="1" lang="en-US" altLang="ja-JP" sz="11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       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=〖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𝑇𝑀〗_𝑥/〖𝑀𝑅〗_𝑥 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=〖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𝑇𝑀〗_𝑥/(</a:t>
              </a:r>
              <a:r>
                <a:rPr kumimoji="1" lang="ja-JP" alt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𝛼∙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𝑒𝑥𝑝{</a:t>
              </a:r>
              <a:r>
                <a:rPr kumimoji="1" lang="ja-JP" alt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𝛽∙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(𝑥−80)} )</a:t>
              </a:r>
              <a:endParaRPr kumimoji="1" lang="en-US" altLang="ja-JP" sz="1100"/>
            </a:p>
            <a:p>
              <a:pPr algn="l"/>
              <a:endParaRPr kumimoji="1" lang="en-US" altLang="ja-JP" sz="1100"/>
            </a:p>
            <a:p>
              <a:pPr algn="l"/>
              <a:r>
                <a:rPr kumimoji="1" lang="ja-JP" altLang="en-US" sz="1100" i="0">
                  <a:latin typeface="Cambria Math" panose="02040503050406030204" pitchFamily="18" charset="0"/>
                </a:rPr>
                <a:t>∴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  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𝛼∙𝛾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_𝑥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=(〖𝑇𝑀〗_𝑥/𝑁_𝑥 )∙𝑒𝑥𝑝{−</a:t>
              </a:r>
              <a:r>
                <a:rPr kumimoji="1" lang="ja-JP" alt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𝛽∙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(𝑥−80)}</a:t>
              </a:r>
              <a:endParaRPr kumimoji="1" lang="en-US" altLang="ja-JP" sz="1100"/>
            </a:p>
            <a:p>
              <a:pPr algn="l"/>
              <a:endParaRPr kumimoji="1" lang="en-US" altLang="ja-JP" sz="1100"/>
            </a:p>
            <a:p>
              <a:pPr algn="l"/>
              <a:r>
                <a:rPr kumimoji="1" lang="ja-JP" altLang="en-US" sz="1100"/>
                <a:t>　誤差棒は　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𝑀_𝑥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𝑀_𝑥 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 ̅±√(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𝑀_𝑥 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kumimoji="1" lang="ja-JP" altLang="en-US" sz="1100"/>
                <a:t>　　を伝搬</a:t>
              </a:r>
            </a:p>
          </xdr:txBody>
        </xdr:sp>
      </mc:Fallback>
    </mc:AlternateContent>
    <xdr:clientData/>
  </xdr:oneCellAnchor>
  <xdr:twoCellAnchor>
    <xdr:from>
      <xdr:col>18</xdr:col>
      <xdr:colOff>121920</xdr:colOff>
      <xdr:row>18</xdr:row>
      <xdr:rowOff>114300</xdr:rowOff>
    </xdr:from>
    <xdr:to>
      <xdr:col>23</xdr:col>
      <xdr:colOff>121920</xdr:colOff>
      <xdr:row>38</xdr:row>
      <xdr:rowOff>154940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F0EC5EE-6A9D-4502-86C2-41E6341A0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502920</xdr:colOff>
      <xdr:row>40</xdr:row>
      <xdr:rowOff>53340</xdr:rowOff>
    </xdr:from>
    <xdr:to>
      <xdr:col>31</xdr:col>
      <xdr:colOff>106680</xdr:colOff>
      <xdr:row>65</xdr:row>
      <xdr:rowOff>7620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2C6B47-EE1D-4080-9C6C-2CB613FDF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137160</xdr:colOff>
      <xdr:row>40</xdr:row>
      <xdr:rowOff>53340</xdr:rowOff>
    </xdr:from>
    <xdr:to>
      <xdr:col>38</xdr:col>
      <xdr:colOff>350520</xdr:colOff>
      <xdr:row>65</xdr:row>
      <xdr:rowOff>15240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DD7895-D5DF-4282-8886-F30CA1532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60960</xdr:colOff>
      <xdr:row>40</xdr:row>
      <xdr:rowOff>53340</xdr:rowOff>
    </xdr:from>
    <xdr:to>
      <xdr:col>23</xdr:col>
      <xdr:colOff>426720</xdr:colOff>
      <xdr:row>65</xdr:row>
      <xdr:rowOff>15240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2452B1-3400-49EB-8788-5F2B583F7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91440</xdr:colOff>
      <xdr:row>0</xdr:row>
      <xdr:rowOff>38100</xdr:rowOff>
    </xdr:from>
    <xdr:to>
      <xdr:col>32</xdr:col>
      <xdr:colOff>251460</xdr:colOff>
      <xdr:row>17</xdr:row>
      <xdr:rowOff>160020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E033D0E-051A-4948-87D1-513486BECC23}"/>
            </a:ext>
          </a:extLst>
        </xdr:cNvPr>
        <xdr:cNvSpPr txBox="1"/>
      </xdr:nvSpPr>
      <xdr:spPr>
        <a:xfrm>
          <a:off x="16619220" y="38100"/>
          <a:ext cx="5646420" cy="3208020"/>
        </a:xfrm>
        <a:prstGeom prst="rect">
          <a:avLst/>
        </a:prstGeom>
        <a:solidFill>
          <a:schemeClr val="lt1"/>
        </a:solidFill>
        <a:ln w="952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【</a:t>
          </a:r>
          <a:r>
            <a:rPr kumimoji="1" lang="ja-JP" altLang="en-US" sz="1050"/>
            <a:t>計算手順</a:t>
          </a:r>
          <a:r>
            <a:rPr kumimoji="1" lang="en-US" altLang="ja-JP" sz="1050"/>
            <a:t>】</a:t>
          </a: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１）各波の死亡者数（整数）を指数関数回帰して、全世代の死亡者数を実数として求める（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 solver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el-G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l-GR" altLang="ja-JP" sz="1000">
              <a:solidFill>
                <a:srgbClr val="009900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を共通不変と仮定して、第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波＋第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波＋第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波（現在）の全データから</a:t>
          </a:r>
          <a:r>
            <a:rPr lang="ja-JP" altLang="en-US" sz="1000">
              <a:solidFill>
                <a:srgbClr val="009900"/>
              </a:solidFill>
              <a:effectLst/>
              <a:latin typeface="+mn-lt"/>
              <a:ea typeface="+mn-ea"/>
              <a:cs typeface="+mn-cs"/>
            </a:rPr>
            <a:t>仮の</a:t>
          </a:r>
          <a:r>
            <a:rPr lang="en-US" altLang="ja-JP" sz="1000">
              <a:solidFill>
                <a:srgbClr val="009900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を求める（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 solver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３）各波の世代別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αγ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を求める。ただし、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ja-JP" alt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歳代の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αγ</a:t>
          </a:r>
          <a:r>
            <a:rPr lang="en-US" altLang="ja-JP" sz="10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ja-JP" alt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値は、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歳代の</a:t>
          </a:r>
          <a:r>
            <a:rPr lang="en-US" altLang="ja-JP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αγ</a:t>
          </a:r>
          <a:r>
            <a:rPr lang="en-US" altLang="ja-JP" sz="10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値に等しいと仮定する。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４）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月抗体検査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から真の感染者数を求め、第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波の全死者数から、≧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歳の致死率</a:t>
          </a: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 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算出する。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ja-JP" altLang="el-G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＝（≧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歳の死亡者数）／（≧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歳の真の感染者数）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＝（≧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歳の死亡者数）／［（真の全感染者数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)×N</a:t>
          </a:r>
          <a:r>
            <a:rPr lang="en-US" altLang="ja-JP" sz="7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γ(≧80,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i)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／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Σ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｛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Nx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γ(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x,i)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｝］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５）求めた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（推定中央値）を、</a:t>
          </a: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仮の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として以降の計算に用いる。</a:t>
          </a:r>
          <a:endParaRPr lang="en-US" altLang="ja-JP" sz="1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５）第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波の 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αγ 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波（前半）と酷似しているため、第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波の </a:t>
          </a:r>
          <a:r>
            <a:rPr lang="el-GR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n-US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波の </a:t>
          </a:r>
          <a:r>
            <a:rPr lang="el-GR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α3</a:t>
          </a:r>
          <a:r>
            <a:rPr lang="el-GR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に等しいと近似する。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６）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月抗体検査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から真の感染者数を求め、第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波＋第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波（～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12/16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）の全死者数から</a:t>
          </a:r>
          <a:r>
            <a:rPr lang="ja-JP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n-US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3 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を算出する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但し、真の感染者数は、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月抗体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検査からの値から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真の感染者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数を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差っ引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いておく。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７）</a:t>
          </a: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仮の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lang="en-US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の差（～（</a:t>
          </a:r>
          <a:r>
            <a:rPr lang="ja-JP" altLang="en-US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仮の</a:t>
          </a:r>
          <a:r>
            <a:rPr lang="en-US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lang="en-US" altLang="ja-JP" sz="1000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α3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sz="10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）が最小となる、（</a:t>
          </a:r>
          <a:r>
            <a:rPr lang="en-US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ja-JP" sz="1000">
              <a:solidFill>
                <a:srgbClr val="009900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）値を最適計算にて求める（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 solver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）。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８）第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1,2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波および第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波（現在迄）の世代別死者数を、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ja-JP" sz="1050">
              <a:solidFill>
                <a:srgbClr val="009900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で決まる真の致死率で除して、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世代別の真の感染者数を算出する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９）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波（現在迄）の真の感染者数を合算して、総・真の感染者数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を、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同様に、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波、第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波（現在迄）の死者数を合算して、総・死者数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を推定する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pPr lvl="0"/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総・死者数を総・真の感染者数で除して真の致死率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を、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総･感染者数を国内人口で除して、抗体保有率を推定する。（各波の内訳も同様に計算できる）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23</xdr:col>
      <xdr:colOff>167640</xdr:colOff>
      <xdr:row>18</xdr:row>
      <xdr:rowOff>137160</xdr:rowOff>
    </xdr:from>
    <xdr:to>
      <xdr:col>29</xdr:col>
      <xdr:colOff>419100</xdr:colOff>
      <xdr:row>39</xdr:row>
      <xdr:rowOff>7620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D9E7E8-1341-4790-A378-A99951472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342900</xdr:colOff>
      <xdr:row>44</xdr:row>
      <xdr:rowOff>0</xdr:rowOff>
    </xdr:from>
    <xdr:to>
      <xdr:col>2</xdr:col>
      <xdr:colOff>342900</xdr:colOff>
      <xdr:row>45</xdr:row>
      <xdr:rowOff>152400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ECC251D-88E6-4BBE-A2F1-A7B2B4C905FB}"/>
            </a:ext>
          </a:extLst>
        </xdr:cNvPr>
        <xdr:cNvCxnSpPr/>
      </xdr:nvCxnSpPr>
      <xdr:spPr>
        <a:xfrm flipV="1">
          <a:off x="2202180" y="7688580"/>
          <a:ext cx="0" cy="320040"/>
        </a:xfrm>
        <a:prstGeom prst="straightConnector1">
          <a:avLst/>
        </a:prstGeom>
        <a:ln>
          <a:solidFill>
            <a:srgbClr val="FF5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41</xdr:row>
      <xdr:rowOff>15240</xdr:rowOff>
    </xdr:from>
    <xdr:to>
      <xdr:col>2</xdr:col>
      <xdr:colOff>342900</xdr:colOff>
      <xdr:row>42</xdr:row>
      <xdr:rowOff>167640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229994A5-CC62-4686-A901-4F28ABE5ADA0}"/>
            </a:ext>
          </a:extLst>
        </xdr:cNvPr>
        <xdr:cNvCxnSpPr/>
      </xdr:nvCxnSpPr>
      <xdr:spPr>
        <a:xfrm flipV="1">
          <a:off x="2202180" y="7185660"/>
          <a:ext cx="0" cy="320040"/>
        </a:xfrm>
        <a:prstGeom prst="straightConnector1">
          <a:avLst/>
        </a:prstGeom>
        <a:ln>
          <a:solidFill>
            <a:srgbClr val="FF5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76200</xdr:colOff>
      <xdr:row>65</xdr:row>
      <xdr:rowOff>34290</xdr:rowOff>
    </xdr:from>
    <xdr:to>
      <xdr:col>23</xdr:col>
      <xdr:colOff>434340</xdr:colOff>
      <xdr:row>82</xdr:row>
      <xdr:rowOff>95250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0ABF55-0A86-486A-9728-B84190B14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7"/>
  <sheetViews>
    <sheetView topLeftCell="A31" zoomScale="80" zoomScaleNormal="80" workbookViewId="0">
      <selection activeCell="J64" sqref="J64"/>
    </sheetView>
  </sheetViews>
  <sheetFormatPr defaultRowHeight="13.2"/>
  <cols>
    <col min="2" max="2" width="20.44140625" customWidth="1"/>
    <col min="3" max="3" width="11" bestFit="1" customWidth="1"/>
    <col min="4" max="4" width="12.77734375" customWidth="1"/>
    <col min="5" max="11" width="12.21875" bestFit="1" customWidth="1"/>
  </cols>
  <sheetData>
    <row r="1" spans="2:11" ht="14.4">
      <c r="D1" s="25" t="s">
        <v>29</v>
      </c>
    </row>
    <row r="2" spans="2:11" ht="13.8" thickBot="1"/>
    <row r="3" spans="2:11" ht="13.8" thickBot="1">
      <c r="B3" s="7"/>
      <c r="C3" s="5" t="s">
        <v>32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2" t="s">
        <v>33</v>
      </c>
    </row>
    <row r="4" spans="2:11">
      <c r="B4" s="8" t="s">
        <v>7</v>
      </c>
      <c r="C4" s="16">
        <v>0</v>
      </c>
      <c r="D4" s="17">
        <v>0</v>
      </c>
      <c r="E4" s="17">
        <v>0</v>
      </c>
      <c r="F4" s="17">
        <v>0</v>
      </c>
      <c r="G4" s="17">
        <v>0</v>
      </c>
      <c r="H4" s="17">
        <v>1</v>
      </c>
      <c r="I4" s="17">
        <v>5</v>
      </c>
      <c r="J4" s="17">
        <v>12</v>
      </c>
      <c r="K4" s="18">
        <v>42</v>
      </c>
    </row>
    <row r="5" spans="2:11">
      <c r="B5" s="9" t="s">
        <v>8</v>
      </c>
      <c r="C5" s="19">
        <v>0</v>
      </c>
      <c r="D5" s="20">
        <v>0</v>
      </c>
      <c r="E5" s="20">
        <v>0</v>
      </c>
      <c r="F5" s="20">
        <v>0</v>
      </c>
      <c r="G5" s="20">
        <v>0</v>
      </c>
      <c r="H5" s="20">
        <v>2</v>
      </c>
      <c r="I5" s="20">
        <v>5</v>
      </c>
      <c r="J5" s="20">
        <v>6</v>
      </c>
      <c r="K5" s="21">
        <v>29</v>
      </c>
    </row>
    <row r="6" spans="2:11">
      <c r="B6" s="9" t="s">
        <v>9</v>
      </c>
      <c r="C6" s="19">
        <v>0</v>
      </c>
      <c r="D6" s="20">
        <v>0</v>
      </c>
      <c r="E6" s="20">
        <v>0</v>
      </c>
      <c r="F6" s="20">
        <v>0</v>
      </c>
      <c r="G6" s="20">
        <v>0</v>
      </c>
      <c r="H6" s="20">
        <v>5</v>
      </c>
      <c r="I6" s="20">
        <v>2</v>
      </c>
      <c r="J6" s="20">
        <v>15</v>
      </c>
      <c r="K6" s="21">
        <v>38</v>
      </c>
    </row>
    <row r="7" spans="2:11">
      <c r="B7" s="9" t="s">
        <v>10</v>
      </c>
      <c r="C7" s="19">
        <v>0</v>
      </c>
      <c r="D7" s="20">
        <v>0</v>
      </c>
      <c r="E7" s="20">
        <v>0</v>
      </c>
      <c r="F7" s="20">
        <v>0</v>
      </c>
      <c r="G7" s="20">
        <v>1</v>
      </c>
      <c r="H7" s="20">
        <v>0</v>
      </c>
      <c r="I7" s="20">
        <v>4</v>
      </c>
      <c r="J7" s="20">
        <v>17</v>
      </c>
      <c r="K7" s="21">
        <v>21</v>
      </c>
    </row>
    <row r="8" spans="2:11">
      <c r="B8" s="9" t="s">
        <v>11</v>
      </c>
      <c r="C8" s="19">
        <v>0</v>
      </c>
      <c r="D8" s="20">
        <v>0</v>
      </c>
      <c r="E8" s="20">
        <v>0</v>
      </c>
      <c r="F8" s="20">
        <v>0</v>
      </c>
      <c r="G8" s="20">
        <v>1</v>
      </c>
      <c r="H8" s="20">
        <v>3</v>
      </c>
      <c r="I8" s="20">
        <v>1</v>
      </c>
      <c r="J8" s="20">
        <v>15</v>
      </c>
      <c r="K8" s="21">
        <v>31</v>
      </c>
    </row>
    <row r="9" spans="2:11">
      <c r="B9" s="9" t="s">
        <v>12</v>
      </c>
      <c r="C9" s="19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7</v>
      </c>
      <c r="J9" s="20">
        <v>15</v>
      </c>
      <c r="K9" s="21">
        <v>22</v>
      </c>
    </row>
    <row r="10" spans="2:11">
      <c r="B10" s="9" t="s">
        <v>13</v>
      </c>
      <c r="C10" s="19">
        <v>0</v>
      </c>
      <c r="D10" s="20">
        <v>0</v>
      </c>
      <c r="E10" s="20">
        <v>0</v>
      </c>
      <c r="F10" s="20">
        <v>0</v>
      </c>
      <c r="G10" s="20">
        <v>1</v>
      </c>
      <c r="H10" s="20">
        <v>1</v>
      </c>
      <c r="I10" s="20">
        <v>2</v>
      </c>
      <c r="J10" s="20">
        <v>8</v>
      </c>
      <c r="K10" s="21">
        <v>18</v>
      </c>
    </row>
    <row r="11" spans="2:11">
      <c r="B11" s="9" t="s">
        <v>14</v>
      </c>
      <c r="C11" s="19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3</v>
      </c>
      <c r="J11" s="20">
        <v>11</v>
      </c>
      <c r="K11" s="21">
        <v>37</v>
      </c>
    </row>
    <row r="12" spans="2:11">
      <c r="B12" s="9" t="s">
        <v>15</v>
      </c>
      <c r="C12" s="19">
        <v>0</v>
      </c>
      <c r="D12" s="20">
        <v>0</v>
      </c>
      <c r="E12" s="20">
        <v>0</v>
      </c>
      <c r="F12" s="20">
        <v>0</v>
      </c>
      <c r="G12" s="20">
        <v>0</v>
      </c>
      <c r="H12" s="20">
        <v>1</v>
      </c>
      <c r="I12" s="20">
        <v>9</v>
      </c>
      <c r="J12" s="20">
        <v>17</v>
      </c>
      <c r="K12" s="21">
        <v>40</v>
      </c>
    </row>
    <row r="13" spans="2:11">
      <c r="B13" s="9" t="s">
        <v>16</v>
      </c>
      <c r="C13" s="19">
        <v>0</v>
      </c>
      <c r="D13" s="20">
        <v>0</v>
      </c>
      <c r="E13" s="20">
        <v>0</v>
      </c>
      <c r="F13" s="20">
        <v>0</v>
      </c>
      <c r="G13" s="20">
        <v>0</v>
      </c>
      <c r="H13" s="20">
        <v>1</v>
      </c>
      <c r="I13" s="20">
        <v>3</v>
      </c>
      <c r="J13" s="20">
        <v>8</v>
      </c>
      <c r="K13" s="21">
        <v>18</v>
      </c>
    </row>
    <row r="14" spans="2:11">
      <c r="B14" s="9" t="s">
        <v>17</v>
      </c>
      <c r="C14" s="19">
        <v>0</v>
      </c>
      <c r="D14" s="20">
        <v>0</v>
      </c>
      <c r="E14" s="20">
        <v>0</v>
      </c>
      <c r="F14" s="20">
        <v>1</v>
      </c>
      <c r="G14" s="20">
        <v>0</v>
      </c>
      <c r="H14" s="20">
        <v>2</v>
      </c>
      <c r="I14" s="20">
        <v>11</v>
      </c>
      <c r="J14" s="20">
        <v>21</v>
      </c>
      <c r="K14" s="21">
        <v>49</v>
      </c>
    </row>
    <row r="15" spans="2:11">
      <c r="B15" s="9" t="s">
        <v>18</v>
      </c>
      <c r="C15" s="19">
        <v>0</v>
      </c>
      <c r="D15" s="20">
        <v>0</v>
      </c>
      <c r="E15" s="20">
        <v>1</v>
      </c>
      <c r="F15" s="20">
        <v>0</v>
      </c>
      <c r="G15" s="20">
        <v>0</v>
      </c>
      <c r="H15" s="20">
        <v>2</v>
      </c>
      <c r="I15" s="20">
        <v>7</v>
      </c>
      <c r="J15" s="20">
        <v>21</v>
      </c>
      <c r="K15" s="21">
        <v>54</v>
      </c>
    </row>
    <row r="16" spans="2:11">
      <c r="B16" s="9" t="s">
        <v>19</v>
      </c>
      <c r="C16" s="19">
        <v>0</v>
      </c>
      <c r="D16" s="20">
        <v>0</v>
      </c>
      <c r="E16" s="20">
        <v>0</v>
      </c>
      <c r="F16" s="20">
        <v>1</v>
      </c>
      <c r="G16" s="20">
        <v>0</v>
      </c>
      <c r="H16" s="20">
        <v>2</v>
      </c>
      <c r="I16" s="20">
        <v>8</v>
      </c>
      <c r="J16" s="20">
        <v>24</v>
      </c>
      <c r="K16" s="21">
        <v>51</v>
      </c>
    </row>
    <row r="17" spans="2:11">
      <c r="B17" s="9" t="s">
        <v>20</v>
      </c>
      <c r="C17" s="19">
        <v>0</v>
      </c>
      <c r="D17" s="20">
        <v>0</v>
      </c>
      <c r="E17" s="20">
        <v>0</v>
      </c>
      <c r="F17" s="20">
        <v>0</v>
      </c>
      <c r="G17" s="20">
        <v>3</v>
      </c>
      <c r="H17" s="20">
        <v>3</v>
      </c>
      <c r="I17" s="20">
        <v>2</v>
      </c>
      <c r="J17" s="20">
        <v>10</v>
      </c>
      <c r="K17" s="21">
        <v>58</v>
      </c>
    </row>
    <row r="18" spans="2:11">
      <c r="B18" s="9" t="s">
        <v>21</v>
      </c>
      <c r="C18" s="19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</v>
      </c>
      <c r="I18" s="20">
        <v>6</v>
      </c>
      <c r="J18" s="20">
        <v>15</v>
      </c>
      <c r="K18" s="21">
        <v>42</v>
      </c>
    </row>
    <row r="19" spans="2:11">
      <c r="B19" s="9" t="s">
        <v>22</v>
      </c>
      <c r="C19" s="19">
        <v>0</v>
      </c>
      <c r="D19" s="20">
        <v>0</v>
      </c>
      <c r="E19" s="20">
        <v>0</v>
      </c>
      <c r="F19" s="20">
        <v>0</v>
      </c>
      <c r="G19" s="20">
        <v>0</v>
      </c>
      <c r="H19" s="20">
        <v>1</v>
      </c>
      <c r="I19" s="20">
        <v>1</v>
      </c>
      <c r="J19" s="20">
        <v>12</v>
      </c>
      <c r="K19" s="21">
        <v>15</v>
      </c>
    </row>
    <row r="20" spans="2:11">
      <c r="B20" s="9" t="s">
        <v>23</v>
      </c>
      <c r="C20" s="19">
        <v>0</v>
      </c>
      <c r="D20" s="20">
        <v>0</v>
      </c>
      <c r="E20" s="20">
        <v>0</v>
      </c>
      <c r="F20" s="20">
        <v>0</v>
      </c>
      <c r="G20" s="20">
        <v>0</v>
      </c>
      <c r="H20" s="20">
        <v>3</v>
      </c>
      <c r="I20" s="20">
        <v>2</v>
      </c>
      <c r="J20" s="20">
        <v>4</v>
      </c>
      <c r="K20" s="21">
        <v>5</v>
      </c>
    </row>
    <row r="21" spans="2:11">
      <c r="B21" s="9" t="s">
        <v>24</v>
      </c>
      <c r="C21" s="19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4</v>
      </c>
      <c r="J21" s="20">
        <v>1</v>
      </c>
      <c r="K21" s="21">
        <v>5</v>
      </c>
    </row>
    <row r="22" spans="2:11">
      <c r="B22" s="9" t="s">
        <v>25</v>
      </c>
      <c r="C22" s="19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2</v>
      </c>
      <c r="K22" s="21">
        <v>3</v>
      </c>
    </row>
    <row r="23" spans="2:11">
      <c r="B23" s="9" t="s">
        <v>26</v>
      </c>
      <c r="C23" s="19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1</v>
      </c>
      <c r="J23" s="20">
        <v>1</v>
      </c>
      <c r="K23" s="21">
        <v>3</v>
      </c>
    </row>
    <row r="24" spans="2:11">
      <c r="B24" s="9" t="s">
        <v>27</v>
      </c>
      <c r="C24" s="19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1</v>
      </c>
      <c r="J24" s="20">
        <v>1</v>
      </c>
      <c r="K24" s="21">
        <v>1</v>
      </c>
    </row>
    <row r="25" spans="2:11" ht="13.8" thickBot="1">
      <c r="B25" s="10" t="s">
        <v>28</v>
      </c>
      <c r="C25" s="22">
        <v>0</v>
      </c>
      <c r="D25" s="23">
        <v>0</v>
      </c>
      <c r="E25" s="23">
        <v>0</v>
      </c>
      <c r="F25" s="23">
        <v>0</v>
      </c>
      <c r="G25" s="23">
        <v>0</v>
      </c>
      <c r="H25" s="23">
        <v>1</v>
      </c>
      <c r="I25" s="23">
        <v>0</v>
      </c>
      <c r="J25" s="23">
        <v>3</v>
      </c>
      <c r="K25" s="24">
        <v>4</v>
      </c>
    </row>
    <row r="26" spans="2:11" ht="13.8" thickBot="1">
      <c r="B26" s="11" t="s">
        <v>30</v>
      </c>
      <c r="C26" s="6">
        <f>SUM(C4:C25)</f>
        <v>0</v>
      </c>
      <c r="D26" s="3">
        <f t="shared" ref="D26:K26" si="0">SUM(D4:D25)</f>
        <v>0</v>
      </c>
      <c r="E26" s="3">
        <f t="shared" si="0"/>
        <v>1</v>
      </c>
      <c r="F26" s="3">
        <f t="shared" si="0"/>
        <v>2</v>
      </c>
      <c r="G26" s="3">
        <f t="shared" si="0"/>
        <v>6</v>
      </c>
      <c r="H26" s="3">
        <f t="shared" si="0"/>
        <v>31</v>
      </c>
      <c r="I26" s="3">
        <f t="shared" si="0"/>
        <v>84</v>
      </c>
      <c r="J26" s="3">
        <f t="shared" si="0"/>
        <v>239</v>
      </c>
      <c r="K26" s="4">
        <f t="shared" si="0"/>
        <v>586</v>
      </c>
    </row>
    <row r="27" spans="2:11" ht="13.8" thickBot="1"/>
    <row r="28" spans="2:11" ht="13.8" thickBot="1">
      <c r="B28" s="32" t="s">
        <v>35</v>
      </c>
      <c r="C28" s="14">
        <v>0</v>
      </c>
      <c r="D28" s="12">
        <v>10</v>
      </c>
      <c r="E28" s="12">
        <v>20</v>
      </c>
      <c r="F28" s="12">
        <v>30</v>
      </c>
      <c r="G28" s="12">
        <v>40</v>
      </c>
      <c r="H28" s="12">
        <v>50</v>
      </c>
      <c r="I28" s="12">
        <v>60</v>
      </c>
      <c r="J28" s="12">
        <v>70</v>
      </c>
      <c r="K28" s="13">
        <v>80</v>
      </c>
    </row>
    <row r="29" spans="2:11">
      <c r="B29" s="41" t="s">
        <v>40</v>
      </c>
      <c r="C29" s="42">
        <v>9670000</v>
      </c>
      <c r="D29" s="43">
        <v>11020000</v>
      </c>
      <c r="E29" s="43">
        <v>12710000</v>
      </c>
      <c r="F29" s="43">
        <v>13960000</v>
      </c>
      <c r="G29" s="43">
        <v>18180000</v>
      </c>
      <c r="H29" s="43">
        <v>16620000</v>
      </c>
      <c r="I29" s="43">
        <v>15630000</v>
      </c>
      <c r="J29" s="43">
        <v>16350000</v>
      </c>
      <c r="K29" s="44">
        <v>11660000</v>
      </c>
    </row>
    <row r="30" spans="2:11">
      <c r="B30" s="15" t="s">
        <v>39</v>
      </c>
      <c r="C30" s="26">
        <v>0.1</v>
      </c>
      <c r="D30" s="27">
        <v>0.1</v>
      </c>
      <c r="E30" s="27">
        <v>2</v>
      </c>
      <c r="F30" s="27">
        <v>6</v>
      </c>
      <c r="G30" s="27">
        <v>20</v>
      </c>
      <c r="H30" s="27">
        <v>63</v>
      </c>
      <c r="I30" s="27">
        <v>183</v>
      </c>
      <c r="J30" s="27">
        <v>502</v>
      </c>
      <c r="K30" s="28">
        <v>1134</v>
      </c>
    </row>
    <row r="31" spans="2:11">
      <c r="B31" s="9" t="s">
        <v>31</v>
      </c>
      <c r="C31" s="29">
        <v>3020</v>
      </c>
      <c r="D31" s="30">
        <v>7302</v>
      </c>
      <c r="E31" s="30">
        <v>34061</v>
      </c>
      <c r="F31" s="30">
        <v>22011</v>
      </c>
      <c r="G31" s="30">
        <v>19149</v>
      </c>
      <c r="H31" s="30">
        <v>17120</v>
      </c>
      <c r="I31" s="30">
        <v>10730</v>
      </c>
      <c r="J31" s="30">
        <v>8791</v>
      </c>
      <c r="K31" s="31">
        <v>8111</v>
      </c>
    </row>
    <row r="32" spans="2:11">
      <c r="B32" s="47" t="s">
        <v>34</v>
      </c>
      <c r="C32" s="48">
        <f>C30/C31</f>
        <v>3.3112582781456954E-5</v>
      </c>
      <c r="D32" s="45">
        <f t="shared" ref="D32:K32" si="1">D30/D31</f>
        <v>1.3694878115584772E-5</v>
      </c>
      <c r="E32" s="45">
        <f t="shared" si="1"/>
        <v>5.8718182085082644E-5</v>
      </c>
      <c r="F32" s="45">
        <f t="shared" si="1"/>
        <v>2.7259097723865341E-4</v>
      </c>
      <c r="G32" s="45">
        <f t="shared" si="1"/>
        <v>1.0444409629745679E-3</v>
      </c>
      <c r="H32" s="45">
        <f t="shared" si="1"/>
        <v>3.6799065420560747E-3</v>
      </c>
      <c r="I32" s="45">
        <f t="shared" si="1"/>
        <v>1.7054986020503263E-2</v>
      </c>
      <c r="J32" s="45">
        <f t="shared" si="1"/>
        <v>5.7103856216585147E-2</v>
      </c>
      <c r="K32" s="46">
        <f t="shared" si="1"/>
        <v>0.13981013438540255</v>
      </c>
    </row>
    <row r="33" spans="2:11" ht="13.8" thickBot="1">
      <c r="B33" s="49" t="s">
        <v>41</v>
      </c>
      <c r="C33" s="50">
        <f>C32*100</f>
        <v>3.3112582781456954E-3</v>
      </c>
      <c r="D33" s="51">
        <f t="shared" ref="D33:K33" si="2">D32*100</f>
        <v>1.3694878115584773E-3</v>
      </c>
      <c r="E33" s="51">
        <f t="shared" si="2"/>
        <v>5.8718182085082645E-3</v>
      </c>
      <c r="F33" s="51">
        <f t="shared" si="2"/>
        <v>2.7259097723865342E-2</v>
      </c>
      <c r="G33" s="51">
        <f t="shared" si="2"/>
        <v>0.1044440962974568</v>
      </c>
      <c r="H33" s="51">
        <f t="shared" si="2"/>
        <v>0.36799065420560745</v>
      </c>
      <c r="I33" s="51">
        <f t="shared" si="2"/>
        <v>1.7054986020503264</v>
      </c>
      <c r="J33" s="51">
        <f t="shared" si="2"/>
        <v>5.7103856216585145</v>
      </c>
      <c r="K33" s="51">
        <f t="shared" si="2"/>
        <v>13.981013438540254</v>
      </c>
    </row>
    <row r="34" spans="2:11" ht="13.8" thickBot="1"/>
    <row r="35" spans="2:11" ht="13.8" thickBot="1">
      <c r="B35" s="37" t="s">
        <v>38</v>
      </c>
      <c r="C35" s="38">
        <f>51300*EXP(-0.024*C28)</f>
        <v>51300</v>
      </c>
      <c r="D35" s="35">
        <f t="shared" ref="D35:K35" si="3">51300*EXP(-0.024*D28)</f>
        <v>40354.009272714196</v>
      </c>
      <c r="E35" s="35">
        <f t="shared" si="3"/>
        <v>31743.587999655025</v>
      </c>
      <c r="F35" s="35">
        <f t="shared" si="3"/>
        <v>24970.390730746549</v>
      </c>
      <c r="G35" s="35">
        <f t="shared" si="3"/>
        <v>19642.405050523248</v>
      </c>
      <c r="H35" s="35">
        <f t="shared" si="3"/>
        <v>15451.263071095969</v>
      </c>
      <c r="I35" s="35">
        <f t="shared" si="3"/>
        <v>12154.394020392847</v>
      </c>
      <c r="J35" s="35">
        <f t="shared" si="3"/>
        <v>9560.9849708217316</v>
      </c>
      <c r="K35" s="36">
        <f t="shared" si="3"/>
        <v>7520.9371572869632</v>
      </c>
    </row>
    <row r="36" spans="2:11">
      <c r="B36" s="34" t="s">
        <v>36</v>
      </c>
      <c r="C36" s="39">
        <f>0.2565/0.000005</f>
        <v>51300</v>
      </c>
    </row>
    <row r="37" spans="2:11">
      <c r="B37" s="33" t="s">
        <v>37</v>
      </c>
      <c r="C37" s="40">
        <f>0.1075-0.1315</f>
        <v>-2.4000000000000007E-2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C70B-2009-4BD6-838D-44BF215CD349}">
  <dimension ref="A3:R58"/>
  <sheetViews>
    <sheetView topLeftCell="A10" workbookViewId="0">
      <selection activeCell="Q46" sqref="Q46"/>
    </sheetView>
  </sheetViews>
  <sheetFormatPr defaultRowHeight="13.2"/>
  <cols>
    <col min="1" max="1" width="11.44140625" customWidth="1"/>
    <col min="2" max="2" width="15.88671875" customWidth="1"/>
    <col min="3" max="3" width="13.44140625" customWidth="1"/>
    <col min="4" max="12" width="9" bestFit="1" customWidth="1"/>
    <col min="13" max="13" width="9.33203125" bestFit="1" customWidth="1"/>
    <col min="18" max="18" width="13.6640625" customWidth="1"/>
  </cols>
  <sheetData>
    <row r="3" spans="1:18">
      <c r="C3" s="166" t="s">
        <v>35</v>
      </c>
      <c r="D3" s="166">
        <v>0</v>
      </c>
      <c r="E3" s="166">
        <v>10</v>
      </c>
      <c r="F3" s="166">
        <v>20</v>
      </c>
      <c r="G3" s="166">
        <v>30</v>
      </c>
      <c r="H3" s="166">
        <v>40</v>
      </c>
      <c r="I3" s="166">
        <v>50</v>
      </c>
      <c r="J3" s="166">
        <v>60</v>
      </c>
      <c r="K3" s="166">
        <v>70</v>
      </c>
      <c r="L3" s="166">
        <v>80</v>
      </c>
      <c r="M3" s="166" t="s">
        <v>110</v>
      </c>
      <c r="N3" s="167" t="s">
        <v>111</v>
      </c>
      <c r="O3" s="167" t="s">
        <v>112</v>
      </c>
      <c r="P3" t="s">
        <v>113</v>
      </c>
      <c r="Q3" t="s">
        <v>114</v>
      </c>
      <c r="R3" s="168" t="s">
        <v>115</v>
      </c>
    </row>
    <row r="4" spans="1:18">
      <c r="A4" t="s">
        <v>116</v>
      </c>
      <c r="B4" t="s">
        <v>117</v>
      </c>
      <c r="C4" s="167" t="s">
        <v>118</v>
      </c>
      <c r="D4" s="169">
        <v>19</v>
      </c>
      <c r="E4" s="169">
        <v>8</v>
      </c>
      <c r="F4" s="169">
        <v>95</v>
      </c>
      <c r="G4" s="169">
        <v>114</v>
      </c>
      <c r="H4" s="169">
        <v>172</v>
      </c>
      <c r="I4" s="169">
        <v>211</v>
      </c>
      <c r="J4" s="169">
        <v>189</v>
      </c>
      <c r="K4" s="169">
        <v>152</v>
      </c>
      <c r="L4" s="169">
        <v>122</v>
      </c>
      <c r="M4" s="30">
        <f>SUM(D4:L4)</f>
        <v>1082</v>
      </c>
      <c r="N4" s="169">
        <v>8</v>
      </c>
      <c r="O4" s="30">
        <f>M4+N4</f>
        <v>1090</v>
      </c>
      <c r="Q4" s="170">
        <v>1141</v>
      </c>
      <c r="R4" s="171">
        <f>Q4/M4</f>
        <v>1.05452865064695</v>
      </c>
    </row>
    <row r="5" spans="1:18">
      <c r="B5" t="s">
        <v>119</v>
      </c>
      <c r="C5" s="167" t="s">
        <v>120</v>
      </c>
      <c r="D5" s="172">
        <v>0</v>
      </c>
      <c r="E5" s="172">
        <v>0</v>
      </c>
      <c r="F5" s="172">
        <v>0</v>
      </c>
      <c r="G5" s="172">
        <v>0</v>
      </c>
      <c r="H5" s="172">
        <v>2</v>
      </c>
      <c r="I5" s="172">
        <v>5</v>
      </c>
      <c r="J5" s="172">
        <v>11</v>
      </c>
      <c r="K5" s="172">
        <v>37</v>
      </c>
      <c r="L5" s="172">
        <v>53</v>
      </c>
      <c r="M5" s="30">
        <f>SUM(D5:L5)</f>
        <v>108</v>
      </c>
      <c r="N5" s="172">
        <v>1</v>
      </c>
      <c r="O5" s="30">
        <f>M5+N5</f>
        <v>109</v>
      </c>
      <c r="Q5" s="170">
        <v>143</v>
      </c>
      <c r="R5" s="171">
        <f>Q5/M5</f>
        <v>1.3240740740740742</v>
      </c>
    </row>
    <row r="6" spans="1:18">
      <c r="B6" t="s">
        <v>121</v>
      </c>
    </row>
    <row r="7" spans="1:18">
      <c r="A7" t="s">
        <v>122</v>
      </c>
      <c r="B7" s="168" t="s">
        <v>117</v>
      </c>
      <c r="C7" s="173" t="s">
        <v>123</v>
      </c>
      <c r="D7" s="174">
        <f>D4*$R$4</f>
        <v>20.036044362292049</v>
      </c>
      <c r="E7" s="174">
        <f t="shared" ref="E7:L7" si="0">E4*$R$4</f>
        <v>8.4362292051756</v>
      </c>
      <c r="F7" s="174">
        <f t="shared" si="0"/>
        <v>100.18022181146026</v>
      </c>
      <c r="G7" s="174">
        <f t="shared" si="0"/>
        <v>120.2162661737523</v>
      </c>
      <c r="H7" s="174">
        <f t="shared" si="0"/>
        <v>181.37892791127541</v>
      </c>
      <c r="I7" s="174">
        <f t="shared" si="0"/>
        <v>222.50554528650645</v>
      </c>
      <c r="J7" s="174">
        <f t="shared" si="0"/>
        <v>199.30591497227354</v>
      </c>
      <c r="K7" s="174">
        <f t="shared" si="0"/>
        <v>160.28835489833639</v>
      </c>
      <c r="L7" s="174">
        <f t="shared" si="0"/>
        <v>128.65249537892791</v>
      </c>
      <c r="M7" s="52">
        <f>SUM(D7:L7)</f>
        <v>1140.9999999999998</v>
      </c>
    </row>
    <row r="8" spans="1:18">
      <c r="B8" s="168" t="s">
        <v>124</v>
      </c>
      <c r="C8" s="173" t="s">
        <v>123</v>
      </c>
      <c r="D8" s="174">
        <f>D5*$R$5</f>
        <v>0</v>
      </c>
      <c r="E8" s="174">
        <f t="shared" ref="E8:L8" si="1">E5*$R$5</f>
        <v>0</v>
      </c>
      <c r="F8" s="174">
        <f t="shared" si="1"/>
        <v>0</v>
      </c>
      <c r="G8" s="174">
        <f t="shared" si="1"/>
        <v>0</v>
      </c>
      <c r="H8" s="174">
        <f t="shared" si="1"/>
        <v>2.6481481481481484</v>
      </c>
      <c r="I8" s="174">
        <f t="shared" si="1"/>
        <v>6.6203703703703711</v>
      </c>
      <c r="J8" s="174">
        <f t="shared" si="1"/>
        <v>14.564814814814817</v>
      </c>
      <c r="K8" s="174">
        <f t="shared" si="1"/>
        <v>48.990740740740748</v>
      </c>
      <c r="L8" s="174">
        <f t="shared" si="1"/>
        <v>70.175925925925938</v>
      </c>
      <c r="M8" s="52">
        <f>SUM(D8:L8)</f>
        <v>143</v>
      </c>
    </row>
    <row r="10" spans="1:18">
      <c r="C10" s="166" t="s">
        <v>35</v>
      </c>
      <c r="D10" s="166">
        <v>0</v>
      </c>
      <c r="E10" s="166">
        <v>10</v>
      </c>
      <c r="F10" s="166">
        <v>20</v>
      </c>
      <c r="G10" s="166">
        <v>30</v>
      </c>
      <c r="H10" s="166">
        <v>40</v>
      </c>
      <c r="I10" s="166">
        <v>50</v>
      </c>
      <c r="J10" s="166">
        <v>60</v>
      </c>
      <c r="K10" s="166">
        <v>70</v>
      </c>
      <c r="L10" s="166">
        <v>80</v>
      </c>
      <c r="M10" s="166" t="s">
        <v>110</v>
      </c>
      <c r="N10" s="167" t="s">
        <v>111</v>
      </c>
      <c r="O10" s="167" t="s">
        <v>112</v>
      </c>
      <c r="P10" t="s">
        <v>113</v>
      </c>
      <c r="Q10" t="s">
        <v>114</v>
      </c>
      <c r="R10" s="168" t="s">
        <v>115</v>
      </c>
    </row>
    <row r="11" spans="1:18">
      <c r="A11" t="s">
        <v>125</v>
      </c>
      <c r="B11" t="s">
        <v>126</v>
      </c>
      <c r="C11" s="167" t="s">
        <v>118</v>
      </c>
      <c r="D11" s="169">
        <v>284</v>
      </c>
      <c r="E11" s="169">
        <v>418</v>
      </c>
      <c r="F11" s="169">
        <v>2854</v>
      </c>
      <c r="G11" s="169">
        <v>2605</v>
      </c>
      <c r="H11" s="169">
        <v>2684</v>
      </c>
      <c r="I11" s="169">
        <v>2787</v>
      </c>
      <c r="J11" s="169">
        <v>1905</v>
      </c>
      <c r="K11" s="169">
        <v>1709</v>
      </c>
      <c r="L11" s="169">
        <v>1802</v>
      </c>
      <c r="M11" s="30">
        <f>SUM(D11:L11)</f>
        <v>17048</v>
      </c>
      <c r="N11" s="169">
        <v>49</v>
      </c>
      <c r="O11" s="30">
        <f>M11+N11</f>
        <v>17097</v>
      </c>
      <c r="Q11" s="170">
        <v>17295</v>
      </c>
      <c r="R11" s="171">
        <f>Q11/M11</f>
        <v>1.0144885030502111</v>
      </c>
    </row>
    <row r="12" spans="1:18">
      <c r="A12" t="s">
        <v>127</v>
      </c>
      <c r="B12" t="s">
        <v>128</v>
      </c>
      <c r="C12" s="167" t="s">
        <v>120</v>
      </c>
      <c r="D12" s="172">
        <v>0</v>
      </c>
      <c r="E12" s="172">
        <v>0</v>
      </c>
      <c r="F12" s="172">
        <v>1</v>
      </c>
      <c r="G12" s="172">
        <v>4</v>
      </c>
      <c r="H12" s="172">
        <v>14</v>
      </c>
      <c r="I12" s="172">
        <v>33</v>
      </c>
      <c r="J12" s="172">
        <v>99</v>
      </c>
      <c r="K12" s="172">
        <v>266</v>
      </c>
      <c r="L12" s="172">
        <v>552</v>
      </c>
      <c r="M12" s="30">
        <f>SUM(D12:L12)</f>
        <v>969</v>
      </c>
      <c r="N12" s="172">
        <v>4</v>
      </c>
      <c r="O12" s="30">
        <f>M12+N12</f>
        <v>973</v>
      </c>
      <c r="Q12" s="170">
        <v>976</v>
      </c>
      <c r="R12" s="171">
        <f>Q12/M12</f>
        <v>1.0072239422084623</v>
      </c>
    </row>
    <row r="14" spans="1:18">
      <c r="B14" t="s">
        <v>129</v>
      </c>
      <c r="C14" s="173">
        <f>O11/M11</f>
        <v>1.0028742374472079</v>
      </c>
      <c r="D14" s="174">
        <f>D11*$R$11</f>
        <v>288.11473486625994</v>
      </c>
      <c r="E14" s="174">
        <f t="shared" ref="E14:L14" si="2">E11*$R$11</f>
        <v>424.05619427498823</v>
      </c>
      <c r="F14" s="174">
        <f t="shared" si="2"/>
        <v>2895.3501877053027</v>
      </c>
      <c r="G14" s="174">
        <f t="shared" si="2"/>
        <v>2642.7425504458001</v>
      </c>
      <c r="H14" s="174">
        <f t="shared" si="2"/>
        <v>2722.8871421867666</v>
      </c>
      <c r="I14" s="174">
        <f t="shared" si="2"/>
        <v>2827.3794580009385</v>
      </c>
      <c r="J14" s="174">
        <f t="shared" si="2"/>
        <v>1932.6005983106522</v>
      </c>
      <c r="K14" s="174">
        <f t="shared" si="2"/>
        <v>1733.7608517128108</v>
      </c>
      <c r="L14" s="174">
        <f t="shared" si="2"/>
        <v>1828.1082824964803</v>
      </c>
      <c r="M14" s="52">
        <f>SUM(D14:L14)</f>
        <v>17294.999999999996</v>
      </c>
    </row>
    <row r="15" spans="1:18">
      <c r="C15" s="173">
        <f>O12/M12</f>
        <v>1.0041279669762642</v>
      </c>
      <c r="D15" s="174">
        <f>D12*$R$12</f>
        <v>0</v>
      </c>
      <c r="E15" s="174">
        <f t="shared" ref="E15:L15" si="3">E12*$R$12</f>
        <v>0</v>
      </c>
      <c r="F15" s="174">
        <f t="shared" si="3"/>
        <v>1.0072239422084623</v>
      </c>
      <c r="G15" s="174">
        <f t="shared" si="3"/>
        <v>4.0288957688338494</v>
      </c>
      <c r="H15" s="174">
        <f t="shared" si="3"/>
        <v>14.101135190918473</v>
      </c>
      <c r="I15" s="174">
        <f t="shared" si="3"/>
        <v>33.238390092879257</v>
      </c>
      <c r="J15" s="174">
        <f t="shared" si="3"/>
        <v>99.715170278637771</v>
      </c>
      <c r="K15" s="174">
        <f t="shared" si="3"/>
        <v>267.92156862745099</v>
      </c>
      <c r="L15" s="174">
        <f t="shared" si="3"/>
        <v>555.98761609907126</v>
      </c>
      <c r="M15" s="52">
        <f>SUM(D15:L15)</f>
        <v>976</v>
      </c>
    </row>
    <row r="17" spans="1:18">
      <c r="B17" s="168" t="s">
        <v>126</v>
      </c>
      <c r="C17" s="167" t="s">
        <v>118</v>
      </c>
      <c r="D17" s="175">
        <f>D14</f>
        <v>288.11473486625994</v>
      </c>
      <c r="E17" s="175">
        <f t="shared" ref="E17:L18" si="4">E14</f>
        <v>424.05619427498823</v>
      </c>
      <c r="F17" s="175">
        <f t="shared" si="4"/>
        <v>2895.3501877053027</v>
      </c>
      <c r="G17" s="175">
        <f t="shared" si="4"/>
        <v>2642.7425504458001</v>
      </c>
      <c r="H17" s="175">
        <f t="shared" si="4"/>
        <v>2722.8871421867666</v>
      </c>
      <c r="I17" s="175">
        <f t="shared" si="4"/>
        <v>2827.3794580009385</v>
      </c>
      <c r="J17" s="175">
        <f t="shared" si="4"/>
        <v>1932.6005983106522</v>
      </c>
      <c r="K17" s="175">
        <f t="shared" si="4"/>
        <v>1733.7608517128108</v>
      </c>
      <c r="L17" s="175">
        <f t="shared" si="4"/>
        <v>1828.1082824964803</v>
      </c>
      <c r="M17" s="30">
        <f>SUM(D17:L17)</f>
        <v>17294.999999999996</v>
      </c>
    </row>
    <row r="18" spans="1:18">
      <c r="B18" s="168" t="s">
        <v>128</v>
      </c>
      <c r="C18" s="167" t="s">
        <v>120</v>
      </c>
      <c r="D18" s="175">
        <f>D15</f>
        <v>0</v>
      </c>
      <c r="E18" s="175">
        <f t="shared" si="4"/>
        <v>0</v>
      </c>
      <c r="F18" s="175">
        <f t="shared" si="4"/>
        <v>1.0072239422084623</v>
      </c>
      <c r="G18" s="175">
        <f t="shared" si="4"/>
        <v>4.0288957688338494</v>
      </c>
      <c r="H18" s="175">
        <f t="shared" si="4"/>
        <v>14.101135190918473</v>
      </c>
      <c r="I18" s="175">
        <f t="shared" si="4"/>
        <v>33.238390092879257</v>
      </c>
      <c r="J18" s="175">
        <f t="shared" si="4"/>
        <v>99.715170278637771</v>
      </c>
      <c r="K18" s="175">
        <f t="shared" si="4"/>
        <v>267.92156862745099</v>
      </c>
      <c r="L18" s="175">
        <f t="shared" si="4"/>
        <v>555.98761609907126</v>
      </c>
      <c r="M18" s="30">
        <f>SUM(D18:L18)</f>
        <v>976</v>
      </c>
    </row>
    <row r="20" spans="1:18">
      <c r="C20" s="166" t="s">
        <v>35</v>
      </c>
      <c r="D20" s="166">
        <v>0</v>
      </c>
      <c r="E20" s="166">
        <v>10</v>
      </c>
      <c r="F20" s="166">
        <v>20</v>
      </c>
      <c r="G20" s="166">
        <v>30</v>
      </c>
      <c r="H20" s="166">
        <v>40</v>
      </c>
      <c r="I20" s="166">
        <v>50</v>
      </c>
      <c r="J20" s="166">
        <v>60</v>
      </c>
      <c r="K20" s="166">
        <v>70</v>
      </c>
      <c r="L20" s="166">
        <v>80</v>
      </c>
      <c r="M20" s="166" t="s">
        <v>110</v>
      </c>
      <c r="N20" s="167" t="s">
        <v>111</v>
      </c>
      <c r="O20" s="167" t="s">
        <v>112</v>
      </c>
      <c r="P20" t="s">
        <v>113</v>
      </c>
      <c r="Q20" t="s">
        <v>114</v>
      </c>
      <c r="R20" s="168" t="s">
        <v>115</v>
      </c>
    </row>
    <row r="21" spans="1:18">
      <c r="A21" t="s">
        <v>130</v>
      </c>
      <c r="B21" t="s">
        <v>131</v>
      </c>
      <c r="C21" s="167" t="s">
        <v>118</v>
      </c>
      <c r="D21" s="169">
        <v>1903</v>
      </c>
      <c r="E21" s="169">
        <v>3999</v>
      </c>
      <c r="F21" s="169">
        <v>22111</v>
      </c>
      <c r="G21" s="169">
        <v>13691</v>
      </c>
      <c r="H21" s="169">
        <v>11032</v>
      </c>
      <c r="I21" s="169">
        <v>9762</v>
      </c>
      <c r="J21" s="169">
        <v>6086</v>
      </c>
      <c r="K21" s="169">
        <v>5169</v>
      </c>
      <c r="L21" s="169">
        <v>4919</v>
      </c>
      <c r="M21" s="30">
        <f>SUM(D21:L21)</f>
        <v>78672</v>
      </c>
      <c r="N21" s="169">
        <v>466</v>
      </c>
      <c r="O21" s="30">
        <f>M21+N21</f>
        <v>79138</v>
      </c>
      <c r="Q21" s="170">
        <v>80153</v>
      </c>
      <c r="R21" s="171">
        <f>Q21/M21</f>
        <v>1.018824994915599</v>
      </c>
    </row>
    <row r="22" spans="1:18">
      <c r="B22" t="s">
        <v>132</v>
      </c>
      <c r="C22" s="167" t="s">
        <v>120</v>
      </c>
      <c r="D22" s="172">
        <v>0</v>
      </c>
      <c r="E22" s="172">
        <v>0</v>
      </c>
      <c r="F22" s="172">
        <v>2</v>
      </c>
      <c r="G22" s="172">
        <v>6</v>
      </c>
      <c r="H22" s="172">
        <v>18</v>
      </c>
      <c r="I22" s="172">
        <v>52</v>
      </c>
      <c r="J22" s="172">
        <v>159</v>
      </c>
      <c r="K22" s="172">
        <v>422</v>
      </c>
      <c r="L22" s="172">
        <v>951</v>
      </c>
      <c r="M22" s="30">
        <f>SUM(D22:L22)</f>
        <v>1610</v>
      </c>
      <c r="N22" s="172">
        <v>7</v>
      </c>
      <c r="O22" s="30">
        <f>M22+N22</f>
        <v>1617</v>
      </c>
      <c r="Q22" s="170">
        <v>1647</v>
      </c>
      <c r="R22" s="171">
        <f>Q22/M22</f>
        <v>1.0229813664596272</v>
      </c>
    </row>
    <row r="24" spans="1:18">
      <c r="B24" t="s">
        <v>129</v>
      </c>
      <c r="C24" s="173" t="s">
        <v>123</v>
      </c>
      <c r="D24" s="174">
        <f>D21*$R$21</f>
        <v>1938.8239653243847</v>
      </c>
      <c r="E24" s="174">
        <f t="shared" ref="E24:L24" si="5">E21*$R$21</f>
        <v>4074.2811546674802</v>
      </c>
      <c r="F24" s="174">
        <f t="shared" si="5"/>
        <v>22527.239462578807</v>
      </c>
      <c r="G24" s="174">
        <f t="shared" si="5"/>
        <v>13948.733005389466</v>
      </c>
      <c r="H24" s="174">
        <f t="shared" si="5"/>
        <v>11239.677343908888</v>
      </c>
      <c r="I24" s="174">
        <f t="shared" si="5"/>
        <v>9945.7696003660767</v>
      </c>
      <c r="J24" s="174">
        <f t="shared" si="5"/>
        <v>6200.5689190563353</v>
      </c>
      <c r="K24" s="174">
        <f t="shared" si="5"/>
        <v>5266.3063987187306</v>
      </c>
      <c r="L24" s="174">
        <f t="shared" si="5"/>
        <v>5011.6001499898312</v>
      </c>
      <c r="M24" s="52">
        <f>SUM(D24:L24)</f>
        <v>80153</v>
      </c>
    </row>
    <row r="25" spans="1:18">
      <c r="C25" s="173" t="s">
        <v>123</v>
      </c>
      <c r="D25" s="174">
        <f>D22*$R$22</f>
        <v>0</v>
      </c>
      <c r="E25" s="174">
        <f t="shared" ref="E25:L25" si="6">E22*$R$22</f>
        <v>0</v>
      </c>
      <c r="F25" s="174">
        <f t="shared" si="6"/>
        <v>2.0459627329192545</v>
      </c>
      <c r="G25" s="174">
        <f t="shared" si="6"/>
        <v>6.1378881987577634</v>
      </c>
      <c r="H25" s="174">
        <f t="shared" si="6"/>
        <v>18.413664596273289</v>
      </c>
      <c r="I25" s="174">
        <f t="shared" si="6"/>
        <v>53.195031055900614</v>
      </c>
      <c r="J25" s="174">
        <f t="shared" si="6"/>
        <v>162.65403726708072</v>
      </c>
      <c r="K25" s="174">
        <f t="shared" si="6"/>
        <v>431.69813664596268</v>
      </c>
      <c r="L25" s="174">
        <f t="shared" si="6"/>
        <v>972.85527950310552</v>
      </c>
      <c r="M25" s="52">
        <f>SUM(D25:L25)</f>
        <v>1646.9999999999998</v>
      </c>
    </row>
    <row r="27" spans="1:18">
      <c r="B27" s="168" t="s">
        <v>133</v>
      </c>
      <c r="C27" s="167" t="s">
        <v>118</v>
      </c>
      <c r="D27" s="175">
        <f>D24-D17</f>
        <v>1650.7092304581247</v>
      </c>
      <c r="E27" s="175">
        <f t="shared" ref="E27:L28" si="7">E24-E17</f>
        <v>3650.224960392492</v>
      </c>
      <c r="F27" s="175">
        <f t="shared" si="7"/>
        <v>19631.889274873505</v>
      </c>
      <c r="G27" s="175">
        <f t="shared" si="7"/>
        <v>11305.990454943665</v>
      </c>
      <c r="H27" s="175">
        <f t="shared" si="7"/>
        <v>8516.7902017221222</v>
      </c>
      <c r="I27" s="175">
        <f t="shared" si="7"/>
        <v>7118.3901423651387</v>
      </c>
      <c r="J27" s="175">
        <f t="shared" si="7"/>
        <v>4267.9683207456828</v>
      </c>
      <c r="K27" s="175">
        <f t="shared" si="7"/>
        <v>3532.5455470059196</v>
      </c>
      <c r="L27" s="175">
        <f t="shared" si="7"/>
        <v>3183.4918674933506</v>
      </c>
      <c r="M27" s="30">
        <f>SUM(D27:L27)</f>
        <v>62858</v>
      </c>
    </row>
    <row r="28" spans="1:18">
      <c r="B28" s="168" t="s">
        <v>134</v>
      </c>
      <c r="C28" s="167" t="s">
        <v>120</v>
      </c>
      <c r="D28" s="175">
        <f>D25-D18</f>
        <v>0</v>
      </c>
      <c r="E28" s="175">
        <f t="shared" si="7"/>
        <v>0</v>
      </c>
      <c r="F28" s="175">
        <f t="shared" si="7"/>
        <v>1.0387387907107921</v>
      </c>
      <c r="G28" s="175">
        <f t="shared" si="7"/>
        <v>2.108992429923914</v>
      </c>
      <c r="H28" s="175">
        <f t="shared" si="7"/>
        <v>4.312529405354816</v>
      </c>
      <c r="I28" s="175">
        <f t="shared" si="7"/>
        <v>19.956640963021357</v>
      </c>
      <c r="J28" s="175">
        <f t="shared" si="7"/>
        <v>62.938866988442953</v>
      </c>
      <c r="K28" s="175">
        <f t="shared" si="7"/>
        <v>163.77656801851168</v>
      </c>
      <c r="L28" s="175">
        <f t="shared" si="7"/>
        <v>416.86766340403426</v>
      </c>
      <c r="M28" s="30">
        <f>SUM(D28:L28)</f>
        <v>670.99999999999977</v>
      </c>
    </row>
    <row r="30" spans="1:18">
      <c r="C30" s="166" t="s">
        <v>35</v>
      </c>
      <c r="D30" s="166">
        <v>0</v>
      </c>
      <c r="E30" s="166">
        <v>10</v>
      </c>
      <c r="F30" s="166">
        <v>20</v>
      </c>
      <c r="G30" s="166">
        <v>30</v>
      </c>
      <c r="H30" s="166">
        <v>40</v>
      </c>
      <c r="I30" s="166">
        <v>50</v>
      </c>
      <c r="J30" s="166">
        <v>60</v>
      </c>
      <c r="K30" s="166">
        <v>70</v>
      </c>
      <c r="L30" s="166">
        <v>80</v>
      </c>
      <c r="M30" s="166" t="s">
        <v>110</v>
      </c>
      <c r="N30" s="167" t="s">
        <v>111</v>
      </c>
      <c r="O30" s="167" t="s">
        <v>112</v>
      </c>
      <c r="P30" t="s">
        <v>113</v>
      </c>
      <c r="Q30" t="s">
        <v>114</v>
      </c>
      <c r="R30" s="168" t="s">
        <v>115</v>
      </c>
    </row>
    <row r="31" spans="1:18">
      <c r="A31" t="s">
        <v>135</v>
      </c>
      <c r="B31" t="s">
        <v>136</v>
      </c>
      <c r="C31" s="167" t="s">
        <v>118</v>
      </c>
      <c r="D31" s="169">
        <v>4002</v>
      </c>
      <c r="E31" s="169">
        <v>10284</v>
      </c>
      <c r="F31" s="169">
        <v>42246</v>
      </c>
      <c r="G31" s="169">
        <v>27858</v>
      </c>
      <c r="H31" s="169">
        <v>25205</v>
      </c>
      <c r="I31" s="169">
        <v>22761</v>
      </c>
      <c r="J31" s="169">
        <v>14512</v>
      </c>
      <c r="K31" s="169">
        <v>12119</v>
      </c>
      <c r="L31" s="169">
        <v>11302</v>
      </c>
      <c r="M31" s="30">
        <f>SUM(D31:L31)</f>
        <v>170289</v>
      </c>
      <c r="N31" s="169">
        <v>12903</v>
      </c>
      <c r="O31" s="30">
        <f>M31+N31</f>
        <v>183192</v>
      </c>
      <c r="P31" s="176">
        <v>186377</v>
      </c>
      <c r="Q31" s="177">
        <v>187696</v>
      </c>
      <c r="R31" s="171">
        <f>Q31/M31</f>
        <v>1.1022203430638502</v>
      </c>
    </row>
    <row r="32" spans="1:18">
      <c r="B32" t="s">
        <v>137</v>
      </c>
      <c r="C32" s="167" t="s">
        <v>120</v>
      </c>
      <c r="D32" s="172">
        <v>0</v>
      </c>
      <c r="E32" s="172">
        <v>0</v>
      </c>
      <c r="F32" s="172">
        <v>2</v>
      </c>
      <c r="G32" s="172">
        <v>10</v>
      </c>
      <c r="H32" s="172">
        <v>32</v>
      </c>
      <c r="I32" s="172">
        <v>97</v>
      </c>
      <c r="J32" s="172">
        <v>293</v>
      </c>
      <c r="K32" s="172">
        <v>839</v>
      </c>
      <c r="L32" s="172">
        <v>2141</v>
      </c>
      <c r="M32" s="30">
        <f>SUM(D32:L32)</f>
        <v>3414</v>
      </c>
      <c r="N32" s="172">
        <v>56</v>
      </c>
      <c r="O32" s="30">
        <f>M32+N32</f>
        <v>3470</v>
      </c>
      <c r="P32" s="176">
        <v>3790</v>
      </c>
      <c r="Q32" s="177">
        <v>3821</v>
      </c>
      <c r="R32" s="171">
        <f>Q32/M32</f>
        <v>1.1192149970708847</v>
      </c>
    </row>
    <row r="34" spans="1:15">
      <c r="B34" t="s">
        <v>129</v>
      </c>
      <c r="C34" s="173" t="s">
        <v>123</v>
      </c>
      <c r="D34" s="174">
        <f>D31*$R$31</f>
        <v>4411.0858129415283</v>
      </c>
      <c r="E34" s="174">
        <f t="shared" ref="E34:L34" si="8">E31*$R$31</f>
        <v>11335.234008068635</v>
      </c>
      <c r="F34" s="174">
        <f t="shared" si="8"/>
        <v>46564.400613075413</v>
      </c>
      <c r="G34" s="174">
        <f t="shared" si="8"/>
        <v>30705.654317072738</v>
      </c>
      <c r="H34" s="174">
        <f t="shared" si="8"/>
        <v>27781.463746924343</v>
      </c>
      <c r="I34" s="174">
        <f t="shared" si="8"/>
        <v>25087.637228476295</v>
      </c>
      <c r="J34" s="174">
        <f t="shared" si="8"/>
        <v>15995.421618542594</v>
      </c>
      <c r="K34" s="174">
        <f t="shared" si="8"/>
        <v>13357.808337590801</v>
      </c>
      <c r="L34" s="174">
        <f t="shared" si="8"/>
        <v>12457.294317307635</v>
      </c>
      <c r="M34" s="52">
        <f>SUM(D34:L34)</f>
        <v>187696</v>
      </c>
    </row>
    <row r="35" spans="1:15">
      <c r="C35" s="173" t="s">
        <v>123</v>
      </c>
      <c r="D35" s="174">
        <f>D32*$R$32</f>
        <v>0</v>
      </c>
      <c r="E35" s="174">
        <f t="shared" ref="E35:L35" si="9">E32*$R$32</f>
        <v>0</v>
      </c>
      <c r="F35" s="174">
        <f t="shared" si="9"/>
        <v>2.2384299941417694</v>
      </c>
      <c r="G35" s="174">
        <f t="shared" si="9"/>
        <v>11.192149970708847</v>
      </c>
      <c r="H35" s="174">
        <f t="shared" si="9"/>
        <v>35.81487990626831</v>
      </c>
      <c r="I35" s="174">
        <f t="shared" si="9"/>
        <v>108.56385471587582</v>
      </c>
      <c r="J35" s="174">
        <f t="shared" si="9"/>
        <v>327.92999414176921</v>
      </c>
      <c r="K35" s="174">
        <f t="shared" si="9"/>
        <v>939.02138254247222</v>
      </c>
      <c r="L35" s="174">
        <f t="shared" si="9"/>
        <v>2396.2393087287642</v>
      </c>
      <c r="M35" s="52">
        <f>SUM(D35:L35)</f>
        <v>3821.0000000000005</v>
      </c>
    </row>
    <row r="37" spans="1:15">
      <c r="B37" s="168" t="s">
        <v>138</v>
      </c>
      <c r="C37" s="167" t="s">
        <v>118</v>
      </c>
      <c r="D37" s="175">
        <f>D34-D27-D17</f>
        <v>2472.2618476171438</v>
      </c>
      <c r="E37" s="175">
        <f t="shared" ref="E37:L38" si="10">E34-E27-E17</f>
        <v>7260.9528534011552</v>
      </c>
      <c r="F37" s="175">
        <f t="shared" si="10"/>
        <v>24037.161150496606</v>
      </c>
      <c r="G37" s="175">
        <f t="shared" si="10"/>
        <v>16756.921311683273</v>
      </c>
      <c r="H37" s="175">
        <f t="shared" si="10"/>
        <v>16541.786403015452</v>
      </c>
      <c r="I37" s="175">
        <f t="shared" si="10"/>
        <v>15141.86762811022</v>
      </c>
      <c r="J37" s="175">
        <f t="shared" si="10"/>
        <v>9794.8526994862586</v>
      </c>
      <c r="K37" s="175">
        <f t="shared" si="10"/>
        <v>8091.5019388720712</v>
      </c>
      <c r="L37" s="175">
        <f t="shared" si="10"/>
        <v>7445.6941673178035</v>
      </c>
      <c r="M37" s="30">
        <f>SUM(D37:L37)</f>
        <v>107543</v>
      </c>
    </row>
    <row r="38" spans="1:15">
      <c r="B38" s="168" t="s">
        <v>139</v>
      </c>
      <c r="C38" s="167" t="s">
        <v>120</v>
      </c>
      <c r="D38" s="175">
        <f>D35-D28-D18</f>
        <v>0</v>
      </c>
      <c r="E38" s="175">
        <f t="shared" si="10"/>
        <v>0</v>
      </c>
      <c r="F38" s="175">
        <f t="shared" si="10"/>
        <v>0.1924672612225149</v>
      </c>
      <c r="G38" s="175">
        <f t="shared" si="10"/>
        <v>5.0542617719510838</v>
      </c>
      <c r="H38" s="175">
        <f t="shared" si="10"/>
        <v>17.40121530999502</v>
      </c>
      <c r="I38" s="175">
        <f t="shared" si="10"/>
        <v>55.368823659975206</v>
      </c>
      <c r="J38" s="175">
        <f t="shared" si="10"/>
        <v>165.27595687468849</v>
      </c>
      <c r="K38" s="175">
        <f t="shared" si="10"/>
        <v>507.32324589650949</v>
      </c>
      <c r="L38" s="175">
        <f t="shared" si="10"/>
        <v>1423.3840292256587</v>
      </c>
      <c r="M38" s="30">
        <f>SUM(D38:L38)</f>
        <v>2174.0000000000005</v>
      </c>
    </row>
    <row r="39" spans="1:15">
      <c r="A39" t="s">
        <v>140</v>
      </c>
      <c r="B39" t="s">
        <v>141</v>
      </c>
      <c r="O39">
        <f>(F32+G32+H32)/SUM(D31:H31)</f>
        <v>4.0147816962452664E-4</v>
      </c>
    </row>
    <row r="40" spans="1:15">
      <c r="A40" s="168" t="s">
        <v>142</v>
      </c>
      <c r="B40">
        <v>5.27</v>
      </c>
      <c r="C40" s="167" t="s">
        <v>118</v>
      </c>
      <c r="D40" s="167">
        <f>D37*$B40</f>
        <v>13028.819936942347</v>
      </c>
      <c r="E40" s="167">
        <f t="shared" ref="E40:L41" si="11">E37*$B40</f>
        <v>38265.221537424084</v>
      </c>
      <c r="F40" s="167">
        <f t="shared" si="11"/>
        <v>126675.8392631171</v>
      </c>
      <c r="G40" s="167">
        <f t="shared" si="11"/>
        <v>88308.975312570838</v>
      </c>
      <c r="H40" s="167">
        <f t="shared" si="11"/>
        <v>87175.214343891421</v>
      </c>
      <c r="I40" s="167">
        <f t="shared" si="11"/>
        <v>79797.642400140845</v>
      </c>
      <c r="J40" s="167">
        <f t="shared" si="11"/>
        <v>51618.873726292579</v>
      </c>
      <c r="K40" s="167">
        <f t="shared" si="11"/>
        <v>42642.21521785581</v>
      </c>
      <c r="L40" s="167">
        <f t="shared" si="11"/>
        <v>39238.808261764818</v>
      </c>
      <c r="M40" s="30">
        <f>SUM(D40:L40)</f>
        <v>566751.60999999987</v>
      </c>
    </row>
    <row r="41" spans="1:15">
      <c r="A41" s="168" t="s">
        <v>143</v>
      </c>
      <c r="B41">
        <v>5.27</v>
      </c>
      <c r="C41" s="167" t="s">
        <v>120</v>
      </c>
      <c r="D41" s="167">
        <f>D38*$B41</f>
        <v>0</v>
      </c>
      <c r="E41" s="167">
        <f t="shared" si="11"/>
        <v>0</v>
      </c>
      <c r="F41" s="167">
        <f t="shared" si="11"/>
        <v>1.0143024666426534</v>
      </c>
      <c r="G41" s="167">
        <f t="shared" si="11"/>
        <v>26.63595953818221</v>
      </c>
      <c r="H41" s="167">
        <f t="shared" si="11"/>
        <v>91.704404683673744</v>
      </c>
      <c r="I41" s="167">
        <f t="shared" si="11"/>
        <v>291.79370068806929</v>
      </c>
      <c r="J41" s="167">
        <f t="shared" si="11"/>
        <v>871.00429272960832</v>
      </c>
      <c r="K41" s="167">
        <f t="shared" si="11"/>
        <v>2673.5935058746049</v>
      </c>
      <c r="L41" s="167">
        <f t="shared" si="11"/>
        <v>7501.2338340192209</v>
      </c>
      <c r="M41" s="30">
        <f>SUM(D41:L41)</f>
        <v>11456.980000000003</v>
      </c>
    </row>
    <row r="42" spans="1:15">
      <c r="B42" t="s">
        <v>144</v>
      </c>
    </row>
    <row r="43" spans="1:15">
      <c r="B43" t="s">
        <v>144</v>
      </c>
    </row>
    <row r="45" spans="1:15" ht="13.8" thickBot="1"/>
    <row r="46" spans="1:15" ht="15" customHeight="1" thickBot="1">
      <c r="B46" s="178"/>
      <c r="C46" s="179" t="s">
        <v>35</v>
      </c>
      <c r="D46" s="14" t="s">
        <v>145</v>
      </c>
      <c r="E46" s="12" t="s">
        <v>146</v>
      </c>
      <c r="F46" s="12" t="s">
        <v>147</v>
      </c>
      <c r="G46" s="12" t="s">
        <v>148</v>
      </c>
      <c r="H46" s="12" t="s">
        <v>149</v>
      </c>
      <c r="I46" s="12" t="s">
        <v>150</v>
      </c>
      <c r="J46" s="12" t="s">
        <v>151</v>
      </c>
      <c r="K46" s="12" t="s">
        <v>152</v>
      </c>
      <c r="L46" s="180" t="s">
        <v>153</v>
      </c>
      <c r="M46" s="179" t="s">
        <v>112</v>
      </c>
    </row>
    <row r="47" spans="1:15" ht="4.05" customHeight="1" thickBot="1">
      <c r="B47" s="181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182"/>
      <c r="N47" s="183"/>
    </row>
    <row r="48" spans="1:15" ht="15" customHeight="1">
      <c r="B48" s="385" t="s">
        <v>154</v>
      </c>
      <c r="C48" s="8" t="s">
        <v>118</v>
      </c>
      <c r="D48" s="184">
        <f>D17</f>
        <v>288.11473486625994</v>
      </c>
      <c r="E48" s="185">
        <f t="shared" ref="E48:L49" si="12">E17</f>
        <v>424.05619427498823</v>
      </c>
      <c r="F48" s="185">
        <f t="shared" si="12"/>
        <v>2895.3501877053027</v>
      </c>
      <c r="G48" s="185">
        <f t="shared" si="12"/>
        <v>2642.7425504458001</v>
      </c>
      <c r="H48" s="185">
        <f t="shared" si="12"/>
        <v>2722.8871421867666</v>
      </c>
      <c r="I48" s="185">
        <f t="shared" si="12"/>
        <v>2827.3794580009385</v>
      </c>
      <c r="J48" s="185">
        <f t="shared" si="12"/>
        <v>1932.6005983106522</v>
      </c>
      <c r="K48" s="185">
        <f t="shared" si="12"/>
        <v>1733.7608517128108</v>
      </c>
      <c r="L48" s="186">
        <f t="shared" si="12"/>
        <v>1828.1082824964803</v>
      </c>
      <c r="M48" s="187">
        <f>SUM(D48:L48)</f>
        <v>17294.999999999996</v>
      </c>
    </row>
    <row r="49" spans="2:14" ht="15" customHeight="1" thickBot="1">
      <c r="B49" s="386"/>
      <c r="C49" s="10" t="s">
        <v>120</v>
      </c>
      <c r="D49" s="188">
        <f>D18</f>
        <v>0</v>
      </c>
      <c r="E49" s="188">
        <f t="shared" si="12"/>
        <v>0</v>
      </c>
      <c r="F49" s="188">
        <f t="shared" si="12"/>
        <v>1.0072239422084623</v>
      </c>
      <c r="G49" s="188">
        <f t="shared" si="12"/>
        <v>4.0288957688338494</v>
      </c>
      <c r="H49" s="188">
        <f t="shared" si="12"/>
        <v>14.101135190918473</v>
      </c>
      <c r="I49" s="188">
        <f t="shared" si="12"/>
        <v>33.238390092879257</v>
      </c>
      <c r="J49" s="188">
        <f t="shared" si="12"/>
        <v>99.715170278637771</v>
      </c>
      <c r="K49" s="188">
        <f t="shared" si="12"/>
        <v>267.92156862745099</v>
      </c>
      <c r="L49" s="188">
        <f t="shared" si="12"/>
        <v>555.98761609907126</v>
      </c>
      <c r="M49" s="189">
        <f>SUM(D49:L49)</f>
        <v>976</v>
      </c>
      <c r="N49" s="258">
        <f>L49/L48</f>
        <v>0.30413275921479321</v>
      </c>
    </row>
    <row r="50" spans="2:14" ht="4.05" customHeight="1" thickBot="1">
      <c r="B50" s="181"/>
      <c r="C50" s="183"/>
      <c r="D50" s="190"/>
      <c r="E50" s="190"/>
      <c r="F50" s="190"/>
      <c r="G50" s="190"/>
      <c r="H50" s="190"/>
      <c r="I50" s="190"/>
      <c r="J50" s="190"/>
      <c r="K50" s="190"/>
      <c r="L50" s="190"/>
      <c r="M50" s="191"/>
      <c r="N50" s="259"/>
    </row>
    <row r="51" spans="2:14" ht="15" customHeight="1">
      <c r="B51" s="385" t="s">
        <v>155</v>
      </c>
      <c r="C51" s="8" t="s">
        <v>118</v>
      </c>
      <c r="D51" s="185">
        <f>D27</f>
        <v>1650.7092304581247</v>
      </c>
      <c r="E51" s="185">
        <f t="shared" ref="E51:L52" si="13">E27</f>
        <v>3650.224960392492</v>
      </c>
      <c r="F51" s="185">
        <f t="shared" si="13"/>
        <v>19631.889274873505</v>
      </c>
      <c r="G51" s="185">
        <f t="shared" si="13"/>
        <v>11305.990454943665</v>
      </c>
      <c r="H51" s="185">
        <f t="shared" si="13"/>
        <v>8516.7902017221222</v>
      </c>
      <c r="I51" s="185">
        <f t="shared" si="13"/>
        <v>7118.3901423651387</v>
      </c>
      <c r="J51" s="185">
        <f t="shared" si="13"/>
        <v>4267.9683207456828</v>
      </c>
      <c r="K51" s="185">
        <f t="shared" si="13"/>
        <v>3532.5455470059196</v>
      </c>
      <c r="L51" s="185">
        <f t="shared" si="13"/>
        <v>3183.4918674933506</v>
      </c>
      <c r="M51" s="187">
        <f>SUM(D51:L51)</f>
        <v>62858</v>
      </c>
      <c r="N51" s="259"/>
    </row>
    <row r="52" spans="2:14" ht="15" customHeight="1" thickBot="1">
      <c r="B52" s="386"/>
      <c r="C52" s="10" t="s">
        <v>120</v>
      </c>
      <c r="D52" s="192">
        <f>D28</f>
        <v>0</v>
      </c>
      <c r="E52" s="192">
        <f t="shared" si="13"/>
        <v>0</v>
      </c>
      <c r="F52" s="192">
        <f t="shared" si="13"/>
        <v>1.0387387907107921</v>
      </c>
      <c r="G52" s="192">
        <f t="shared" si="13"/>
        <v>2.108992429923914</v>
      </c>
      <c r="H52" s="192">
        <f t="shared" si="13"/>
        <v>4.312529405354816</v>
      </c>
      <c r="I52" s="192">
        <f t="shared" si="13"/>
        <v>19.956640963021357</v>
      </c>
      <c r="J52" s="192">
        <f t="shared" si="13"/>
        <v>62.938866988442953</v>
      </c>
      <c r="K52" s="192">
        <f t="shared" si="13"/>
        <v>163.77656801851168</v>
      </c>
      <c r="L52" s="192">
        <f t="shared" si="13"/>
        <v>416.86766340403426</v>
      </c>
      <c r="M52" s="189">
        <f>SUM(D52:L52)</f>
        <v>670.99999999999977</v>
      </c>
      <c r="N52" s="258">
        <f>L52/L51</f>
        <v>0.13094667137700958</v>
      </c>
    </row>
    <row r="53" spans="2:14" ht="4.05" customHeight="1" thickBot="1">
      <c r="B53" s="181"/>
      <c r="C53" s="183"/>
      <c r="D53" s="190"/>
      <c r="E53" s="190"/>
      <c r="F53" s="190"/>
      <c r="G53" s="190"/>
      <c r="H53" s="190"/>
      <c r="I53" s="190"/>
      <c r="J53" s="190"/>
      <c r="K53" s="190"/>
      <c r="L53" s="190"/>
      <c r="M53" s="191"/>
      <c r="N53" s="259"/>
    </row>
    <row r="54" spans="2:14" ht="15" customHeight="1">
      <c r="B54" s="385" t="s">
        <v>156</v>
      </c>
      <c r="C54" s="8" t="s">
        <v>118</v>
      </c>
      <c r="D54" s="185">
        <f>D37</f>
        <v>2472.2618476171438</v>
      </c>
      <c r="E54" s="185">
        <f t="shared" ref="E54:L55" si="14">E37</f>
        <v>7260.9528534011552</v>
      </c>
      <c r="F54" s="185">
        <f t="shared" si="14"/>
        <v>24037.161150496606</v>
      </c>
      <c r="G54" s="185">
        <f t="shared" si="14"/>
        <v>16756.921311683273</v>
      </c>
      <c r="H54" s="185">
        <f t="shared" si="14"/>
        <v>16541.786403015452</v>
      </c>
      <c r="I54" s="185">
        <f t="shared" si="14"/>
        <v>15141.86762811022</v>
      </c>
      <c r="J54" s="185">
        <f t="shared" si="14"/>
        <v>9794.8526994862586</v>
      </c>
      <c r="K54" s="185">
        <f t="shared" si="14"/>
        <v>8091.5019388720712</v>
      </c>
      <c r="L54" s="185">
        <f t="shared" si="14"/>
        <v>7445.6941673178035</v>
      </c>
      <c r="M54" s="187">
        <f>SUM(D54:L54)</f>
        <v>107543</v>
      </c>
      <c r="N54" s="259"/>
    </row>
    <row r="55" spans="2:14" ht="15" customHeight="1" thickBot="1">
      <c r="B55" s="386"/>
      <c r="C55" s="10" t="s">
        <v>120</v>
      </c>
      <c r="D55" s="192">
        <f>D38</f>
        <v>0</v>
      </c>
      <c r="E55" s="192">
        <f t="shared" si="14"/>
        <v>0</v>
      </c>
      <c r="F55" s="192">
        <f t="shared" si="14"/>
        <v>0.1924672612225149</v>
      </c>
      <c r="G55" s="192">
        <f t="shared" si="14"/>
        <v>5.0542617719510838</v>
      </c>
      <c r="H55" s="192">
        <f t="shared" si="14"/>
        <v>17.40121530999502</v>
      </c>
      <c r="I55" s="192">
        <f t="shared" si="14"/>
        <v>55.368823659975206</v>
      </c>
      <c r="J55" s="192">
        <f t="shared" si="14"/>
        <v>165.27595687468849</v>
      </c>
      <c r="K55" s="192">
        <f t="shared" si="14"/>
        <v>507.32324589650949</v>
      </c>
      <c r="L55" s="192">
        <f t="shared" si="14"/>
        <v>1423.3840292256587</v>
      </c>
      <c r="M55" s="193">
        <f>SUM(D55:L55)</f>
        <v>2174.0000000000005</v>
      </c>
      <c r="N55" s="258">
        <f>L55/L54</f>
        <v>0.19116874763315866</v>
      </c>
    </row>
    <row r="56" spans="2:14" ht="15" customHeight="1">
      <c r="B56" s="387" t="s">
        <v>157</v>
      </c>
      <c r="C56" s="194" t="s">
        <v>118</v>
      </c>
      <c r="D56" s="195">
        <f>D40</f>
        <v>13028.819936942347</v>
      </c>
      <c r="E56" s="196">
        <f t="shared" ref="E56:L57" si="15">E40</f>
        <v>38265.221537424084</v>
      </c>
      <c r="F56" s="196">
        <f t="shared" si="15"/>
        <v>126675.8392631171</v>
      </c>
      <c r="G56" s="196">
        <f t="shared" si="15"/>
        <v>88308.975312570838</v>
      </c>
      <c r="H56" s="196">
        <f t="shared" si="15"/>
        <v>87175.214343891421</v>
      </c>
      <c r="I56" s="196">
        <f t="shared" si="15"/>
        <v>79797.642400140845</v>
      </c>
      <c r="J56" s="196">
        <f t="shared" si="15"/>
        <v>51618.873726292579</v>
      </c>
      <c r="K56" s="196">
        <f t="shared" si="15"/>
        <v>42642.21521785581</v>
      </c>
      <c r="L56" s="197">
        <f t="shared" si="15"/>
        <v>39238.808261764818</v>
      </c>
      <c r="M56" s="198">
        <f>SUM(D56:L56)</f>
        <v>566751.60999999987</v>
      </c>
      <c r="N56" s="259"/>
    </row>
    <row r="57" spans="2:14" ht="15" customHeight="1" thickBot="1">
      <c r="B57" s="388"/>
      <c r="C57" s="199" t="s">
        <v>120</v>
      </c>
      <c r="D57" s="200">
        <f>D41</f>
        <v>0</v>
      </c>
      <c r="E57" s="200">
        <f t="shared" si="15"/>
        <v>0</v>
      </c>
      <c r="F57" s="200">
        <f t="shared" si="15"/>
        <v>1.0143024666426534</v>
      </c>
      <c r="G57" s="200">
        <f t="shared" si="15"/>
        <v>26.63595953818221</v>
      </c>
      <c r="H57" s="200">
        <f t="shared" si="15"/>
        <v>91.704404683673744</v>
      </c>
      <c r="I57" s="200">
        <f t="shared" si="15"/>
        <v>291.79370068806929</v>
      </c>
      <c r="J57" s="200">
        <f t="shared" si="15"/>
        <v>871.00429272960832</v>
      </c>
      <c r="K57" s="200">
        <f t="shared" si="15"/>
        <v>2673.5935058746049</v>
      </c>
      <c r="L57" s="200">
        <f t="shared" si="15"/>
        <v>7501.2338340192209</v>
      </c>
      <c r="M57" s="201">
        <f>SUM(D57:L57)</f>
        <v>11456.980000000003</v>
      </c>
      <c r="N57" s="260">
        <f>L57/L56</f>
        <v>0.19116874763315869</v>
      </c>
    </row>
    <row r="58" spans="2:14" ht="15" customHeight="1"/>
  </sheetData>
  <mergeCells count="4">
    <mergeCell ref="B48:B49"/>
    <mergeCell ref="B51:B52"/>
    <mergeCell ref="B54:B55"/>
    <mergeCell ref="B56:B5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F808E-20F6-4983-9944-98E6D57BA4ED}">
  <dimension ref="A1:R118"/>
  <sheetViews>
    <sheetView zoomScaleNormal="100" workbookViewId="0">
      <pane xSplit="4" ySplit="4" topLeftCell="H31" activePane="bottomRight" state="frozenSplit"/>
      <selection pane="topRight" activeCell="E1" sqref="E1"/>
      <selection pane="bottomLeft" activeCell="A5" sqref="A5"/>
      <selection pane="bottomRight" activeCell="R93" sqref="R93"/>
    </sheetView>
  </sheetViews>
  <sheetFormatPr defaultRowHeight="13.2"/>
  <cols>
    <col min="1" max="1" width="16.88671875" customWidth="1"/>
    <col min="2" max="2" width="10.21875" customWidth="1"/>
    <col min="3" max="3" width="9.88671875" customWidth="1"/>
    <col min="4" max="4" width="19.21875" customWidth="1"/>
    <col min="5" max="5" width="12.5546875" customWidth="1"/>
    <col min="6" max="6" width="11.6640625" customWidth="1"/>
    <col min="7" max="7" width="11.5546875" customWidth="1"/>
    <col min="8" max="13" width="11.109375" bestFit="1" customWidth="1"/>
    <col min="14" max="14" width="12.33203125" customWidth="1"/>
    <col min="15" max="15" width="1.88671875" customWidth="1"/>
    <col min="16" max="16" width="7.44140625" customWidth="1"/>
    <col min="17" max="17" width="7.77734375" customWidth="1"/>
    <col min="18" max="18" width="8.44140625" customWidth="1"/>
  </cols>
  <sheetData>
    <row r="1" spans="1:18" ht="28.8" customHeight="1">
      <c r="A1" s="289" t="s">
        <v>181</v>
      </c>
      <c r="I1" s="380" t="s">
        <v>189</v>
      </c>
    </row>
    <row r="2" spans="1:18" ht="13.8" thickBot="1">
      <c r="C2" s="389"/>
      <c r="D2" s="73" t="s">
        <v>56</v>
      </c>
      <c r="E2" s="104">
        <v>0</v>
      </c>
      <c r="F2" s="105">
        <v>10</v>
      </c>
      <c r="G2" s="105">
        <v>20</v>
      </c>
      <c r="H2" s="105">
        <v>30</v>
      </c>
      <c r="I2" s="105">
        <v>40</v>
      </c>
      <c r="J2" s="105">
        <v>50</v>
      </c>
      <c r="K2" s="105">
        <v>60</v>
      </c>
      <c r="L2" s="105">
        <v>70</v>
      </c>
      <c r="M2" s="106">
        <v>80</v>
      </c>
      <c r="N2" s="74" t="s">
        <v>46</v>
      </c>
      <c r="O2" s="238">
        <v>85</v>
      </c>
      <c r="R2" s="254" t="s">
        <v>183</v>
      </c>
    </row>
    <row r="3" spans="1:18" ht="13.8" thickBot="1">
      <c r="C3" s="390"/>
      <c r="D3" s="244" t="s">
        <v>57</v>
      </c>
      <c r="E3" s="245">
        <v>9670000</v>
      </c>
      <c r="F3" s="246">
        <v>11020000</v>
      </c>
      <c r="G3" s="246">
        <v>12710000</v>
      </c>
      <c r="H3" s="246">
        <v>13960000</v>
      </c>
      <c r="I3" s="246">
        <v>18180000</v>
      </c>
      <c r="J3" s="246">
        <v>16620000</v>
      </c>
      <c r="K3" s="246">
        <v>15630000</v>
      </c>
      <c r="L3" s="246">
        <v>16350000</v>
      </c>
      <c r="M3" s="247">
        <v>11660000</v>
      </c>
      <c r="N3" s="351">
        <f>SUM(E3:M3)</f>
        <v>125800000</v>
      </c>
      <c r="O3" s="257">
        <v>2</v>
      </c>
      <c r="Q3" s="365" t="s">
        <v>184</v>
      </c>
      <c r="R3" s="352">
        <v>0.12634770905719331</v>
      </c>
    </row>
    <row r="4" spans="1:18" ht="13.8" thickBot="1">
      <c r="C4" s="391"/>
      <c r="D4" s="255" t="s">
        <v>164</v>
      </c>
      <c r="E4" s="347">
        <f>E3/$N$3</f>
        <v>7.6868044515103345E-2</v>
      </c>
      <c r="F4" s="348">
        <f t="shared" ref="F4:M4" si="0">F3/$N$3</f>
        <v>8.7599364069952307E-2</v>
      </c>
      <c r="G4" s="348">
        <f t="shared" si="0"/>
        <v>0.10103338632750397</v>
      </c>
      <c r="H4" s="348">
        <f t="shared" si="0"/>
        <v>0.1109697933227345</v>
      </c>
      <c r="I4" s="348">
        <f t="shared" si="0"/>
        <v>0.14451510333863274</v>
      </c>
      <c r="J4" s="348">
        <f t="shared" si="0"/>
        <v>0.13211446740858507</v>
      </c>
      <c r="K4" s="348">
        <f t="shared" si="0"/>
        <v>0.12424483306836248</v>
      </c>
      <c r="L4" s="348">
        <f t="shared" si="0"/>
        <v>0.12996820349761526</v>
      </c>
      <c r="M4" s="349">
        <f t="shared" si="0"/>
        <v>9.2686804451510341E-2</v>
      </c>
      <c r="N4" s="350">
        <f>SUM(E4:M4)</f>
        <v>1</v>
      </c>
      <c r="O4" s="257">
        <v>83</v>
      </c>
      <c r="Q4" s="248"/>
      <c r="R4" s="366" t="s">
        <v>163</v>
      </c>
    </row>
    <row r="5" spans="1:18" ht="13.8" thickTop="1">
      <c r="C5" s="395" t="s">
        <v>101</v>
      </c>
      <c r="D5" s="53" t="s">
        <v>165</v>
      </c>
      <c r="E5" s="202">
        <f>E101</f>
        <v>284</v>
      </c>
      <c r="F5" s="203">
        <f t="shared" ref="F5:M5" si="1">F101</f>
        <v>418</v>
      </c>
      <c r="G5" s="203">
        <f t="shared" si="1"/>
        <v>2854</v>
      </c>
      <c r="H5" s="203">
        <f t="shared" si="1"/>
        <v>2854</v>
      </c>
      <c r="I5" s="203">
        <f t="shared" si="1"/>
        <v>2684</v>
      </c>
      <c r="J5" s="203">
        <f t="shared" si="1"/>
        <v>2787</v>
      </c>
      <c r="K5" s="203">
        <f t="shared" si="1"/>
        <v>1905</v>
      </c>
      <c r="L5" s="203">
        <f t="shared" si="1"/>
        <v>1709</v>
      </c>
      <c r="M5" s="204">
        <f t="shared" si="1"/>
        <v>1802</v>
      </c>
      <c r="N5" s="75">
        <f>N$101</f>
        <v>17346</v>
      </c>
      <c r="O5" s="232"/>
    </row>
    <row r="6" spans="1:18">
      <c r="C6" s="390"/>
      <c r="D6" s="54" t="s">
        <v>42</v>
      </c>
      <c r="E6" s="68">
        <f t="shared" ref="E6:M6" si="2">E5*EXP($R$3*(E$2-80))</f>
        <v>1.1575754628891693E-2</v>
      </c>
      <c r="F6" s="69">
        <f t="shared" si="2"/>
        <v>6.0273773623338849E-2</v>
      </c>
      <c r="G6" s="69">
        <f t="shared" si="2"/>
        <v>1.4558854243418182</v>
      </c>
      <c r="H6" s="69">
        <f t="shared" si="2"/>
        <v>5.1504873701422564</v>
      </c>
      <c r="I6" s="69">
        <f t="shared" si="2"/>
        <v>17.135547994240504</v>
      </c>
      <c r="J6" s="69">
        <f t="shared" si="2"/>
        <v>62.94678933449142</v>
      </c>
      <c r="K6" s="69">
        <f t="shared" si="2"/>
        <v>152.2133425873827</v>
      </c>
      <c r="L6" s="69">
        <f t="shared" si="2"/>
        <v>483.08208745912253</v>
      </c>
      <c r="M6" s="72">
        <f t="shared" si="2"/>
        <v>1802</v>
      </c>
      <c r="N6" s="76"/>
      <c r="O6" s="65"/>
    </row>
    <row r="7" spans="1:18">
      <c r="C7" s="390"/>
      <c r="D7" s="55" t="s">
        <v>166</v>
      </c>
      <c r="E7" s="205">
        <f>E115</f>
        <v>0</v>
      </c>
      <c r="F7" s="206">
        <f t="shared" ref="F7:M7" si="3">F115</f>
        <v>0</v>
      </c>
      <c r="G7" s="206">
        <f t="shared" si="3"/>
        <v>0</v>
      </c>
      <c r="H7" s="206">
        <f t="shared" si="3"/>
        <v>4</v>
      </c>
      <c r="I7" s="206">
        <f t="shared" si="3"/>
        <v>9</v>
      </c>
      <c r="J7" s="206">
        <f t="shared" si="3"/>
        <v>18</v>
      </c>
      <c r="K7" s="206">
        <f t="shared" si="3"/>
        <v>68</v>
      </c>
      <c r="L7" s="206">
        <f t="shared" si="3"/>
        <v>173</v>
      </c>
      <c r="M7" s="207">
        <f t="shared" si="3"/>
        <v>362</v>
      </c>
      <c r="N7" s="68">
        <f>N115</f>
        <v>636</v>
      </c>
      <c r="O7" s="65"/>
    </row>
    <row r="8" spans="1:18">
      <c r="C8" s="390"/>
      <c r="D8" s="144" t="s">
        <v>167</v>
      </c>
      <c r="E8" s="219">
        <f>$Q9*EXP($R9*(E$2-80))</f>
        <v>0.23115600642876308</v>
      </c>
      <c r="F8" s="154">
        <f t="shared" ref="F8:M8" si="4">$Q9*EXP($R9*(F$2-80))</f>
        <v>0.57976982251883358</v>
      </c>
      <c r="G8" s="154">
        <f t="shared" si="4"/>
        <v>1.4541393593729013</v>
      </c>
      <c r="H8" s="154">
        <f t="shared" si="4"/>
        <v>3.6471737478346284</v>
      </c>
      <c r="I8" s="155">
        <f t="shared" si="4"/>
        <v>9.1475939091770044</v>
      </c>
      <c r="J8" s="155">
        <f t="shared" si="4"/>
        <v>22.943374819171442</v>
      </c>
      <c r="K8" s="155">
        <f t="shared" si="4"/>
        <v>57.545017118096993</v>
      </c>
      <c r="L8" s="155">
        <f t="shared" si="4"/>
        <v>144.3305102767641</v>
      </c>
      <c r="M8" s="156">
        <f t="shared" si="4"/>
        <v>362</v>
      </c>
      <c r="N8" s="145">
        <f>SUM(E8:M8)</f>
        <v>601.87873505936466</v>
      </c>
      <c r="O8" s="65"/>
      <c r="P8" s="60" t="s">
        <v>90</v>
      </c>
      <c r="Q8" s="146" t="s">
        <v>91</v>
      </c>
      <c r="R8" s="146" t="s">
        <v>92</v>
      </c>
    </row>
    <row r="9" spans="1:18">
      <c r="C9" s="390"/>
      <c r="D9" s="211" t="s">
        <v>187</v>
      </c>
      <c r="E9" s="220">
        <f t="shared" ref="E9:M9" si="5">(E7-E8)/EXP($R9*(E$2-80))</f>
        <v>-362</v>
      </c>
      <c r="F9" s="157">
        <f t="shared" si="5"/>
        <v>-362</v>
      </c>
      <c r="G9" s="157">
        <f t="shared" si="5"/>
        <v>-362</v>
      </c>
      <c r="H9" s="157">
        <f t="shared" si="5"/>
        <v>35.019747375538465</v>
      </c>
      <c r="I9" s="157">
        <f t="shared" si="5"/>
        <v>-5.8407703328932028</v>
      </c>
      <c r="J9" s="157">
        <f t="shared" si="5"/>
        <v>-77.996445537940559</v>
      </c>
      <c r="K9" s="157">
        <f t="shared" si="5"/>
        <v>65.769444389628291</v>
      </c>
      <c r="L9" s="157">
        <f t="shared" si="5"/>
        <v>71.906870279264965</v>
      </c>
      <c r="M9" s="157">
        <f t="shared" si="5"/>
        <v>0</v>
      </c>
      <c r="N9" s="149"/>
      <c r="O9" s="65"/>
      <c r="P9" s="212">
        <f>DEVSQ(H9:M9)</f>
        <v>15524.178205676657</v>
      </c>
      <c r="Q9" s="30">
        <v>362</v>
      </c>
      <c r="R9" s="152">
        <v>9.1953833196606577E-2</v>
      </c>
    </row>
    <row r="10" spans="1:18">
      <c r="C10" s="390"/>
      <c r="D10" s="109" t="s">
        <v>60</v>
      </c>
      <c r="E10" s="110">
        <f>E7/E5</f>
        <v>0</v>
      </c>
      <c r="F10" s="111">
        <f>F7/F5</f>
        <v>0</v>
      </c>
      <c r="G10" s="111">
        <f t="shared" ref="G10:N10" si="6">G7/G5</f>
        <v>0</v>
      </c>
      <c r="H10" s="111">
        <f t="shared" si="6"/>
        <v>1.4015416958654519E-3</v>
      </c>
      <c r="I10" s="111">
        <f t="shared" si="6"/>
        <v>3.3532041728763042E-3</v>
      </c>
      <c r="J10" s="111">
        <f t="shared" si="6"/>
        <v>6.4585575888051671E-3</v>
      </c>
      <c r="K10" s="111">
        <f t="shared" si="6"/>
        <v>3.5695538057742782E-2</v>
      </c>
      <c r="L10" s="111">
        <f t="shared" si="6"/>
        <v>0.10122878876535986</v>
      </c>
      <c r="M10" s="112">
        <f t="shared" si="6"/>
        <v>0.20088790233074361</v>
      </c>
      <c r="N10" s="110">
        <f t="shared" si="6"/>
        <v>3.6665513663092356E-2</v>
      </c>
      <c r="O10" s="65"/>
      <c r="P10" s="148" t="s">
        <v>88</v>
      </c>
      <c r="Q10" s="147" t="s">
        <v>89</v>
      </c>
      <c r="R10" s="61" t="s">
        <v>44</v>
      </c>
    </row>
    <row r="11" spans="1:18">
      <c r="C11" s="390"/>
      <c r="D11" s="135" t="s">
        <v>80</v>
      </c>
      <c r="E11" s="249">
        <f>G11</f>
        <v>0.99880068517774578</v>
      </c>
      <c r="F11" s="70">
        <f t="shared" ref="F11:M11" si="7">F8/F5*EXP(-$R$3*(F$2-80))</f>
        <v>9.6189401735805475</v>
      </c>
      <c r="G11" s="70">
        <f t="shared" si="7"/>
        <v>0.99880068517774578</v>
      </c>
      <c r="H11" s="70">
        <f t="shared" si="7"/>
        <v>0.70812206413271783</v>
      </c>
      <c r="I11" s="70">
        <f t="shared" si="7"/>
        <v>0.53383725529242709</v>
      </c>
      <c r="J11" s="70">
        <f t="shared" si="7"/>
        <v>0.36448840459921156</v>
      </c>
      <c r="K11" s="70">
        <f t="shared" si="7"/>
        <v>0.37805501239197559</v>
      </c>
      <c r="L11" s="70">
        <f t="shared" si="7"/>
        <v>0.29877015526678385</v>
      </c>
      <c r="M11" s="158">
        <f t="shared" si="7"/>
        <v>0.20088790233074361</v>
      </c>
      <c r="N11" s="88">
        <f>SUMPRODUCT(E5:M5,E11:M11)</f>
        <v>13217.375284459738</v>
      </c>
      <c r="O11" s="67"/>
      <c r="P11" s="101">
        <f>AVERAGE(G11:M11)</f>
        <v>0.49756592559880081</v>
      </c>
      <c r="Q11" s="102">
        <f>DEVSQ(G11:M11)</f>
        <v>0.45641587380528786</v>
      </c>
      <c r="R11" s="150">
        <f>Q11/P11/P11</f>
        <v>1.8435693444989496</v>
      </c>
    </row>
    <row r="12" spans="1:18" ht="13.8" thickBot="1">
      <c r="C12" s="396"/>
      <c r="D12" s="56" t="s">
        <v>43</v>
      </c>
      <c r="E12" s="250">
        <f>G12</f>
        <v>0.82827740990607612</v>
      </c>
      <c r="F12" s="71">
        <f t="shared" ref="F12:M12" si="8">(F8+SQRT(F8))/F5*EXP(-$R$3*(F$2-80))-F11</f>
        <v>12.632794180577395</v>
      </c>
      <c r="G12" s="71">
        <f t="shared" si="8"/>
        <v>0.82827740990607612</v>
      </c>
      <c r="H12" s="71">
        <f t="shared" si="8"/>
        <v>0.37079161115686865</v>
      </c>
      <c r="I12" s="71">
        <f t="shared" si="8"/>
        <v>0.17650436115455503</v>
      </c>
      <c r="J12" s="71">
        <f t="shared" si="8"/>
        <v>7.6094815202985111E-2</v>
      </c>
      <c r="K12" s="71">
        <f t="shared" si="8"/>
        <v>4.9836913605683986E-2</v>
      </c>
      <c r="L12" s="71">
        <f t="shared" si="8"/>
        <v>2.4868989516442452E-2</v>
      </c>
      <c r="M12" s="159">
        <f t="shared" si="8"/>
        <v>1.0558433734983608E-2</v>
      </c>
      <c r="N12" s="77"/>
      <c r="O12" s="66"/>
      <c r="R12" s="62"/>
    </row>
    <row r="13" spans="1:18">
      <c r="C13" s="397" t="s">
        <v>102</v>
      </c>
      <c r="D13" s="57" t="s">
        <v>165</v>
      </c>
      <c r="E13" s="208">
        <f>E102</f>
        <v>1619</v>
      </c>
      <c r="F13" s="209">
        <f t="shared" ref="F13:M13" si="9">F102</f>
        <v>3581</v>
      </c>
      <c r="G13" s="209">
        <f t="shared" si="9"/>
        <v>19257</v>
      </c>
      <c r="H13" s="209">
        <f t="shared" si="9"/>
        <v>10837</v>
      </c>
      <c r="I13" s="209">
        <f t="shared" si="9"/>
        <v>8348</v>
      </c>
      <c r="J13" s="209">
        <f t="shared" si="9"/>
        <v>6975</v>
      </c>
      <c r="K13" s="209">
        <f t="shared" si="9"/>
        <v>4181</v>
      </c>
      <c r="L13" s="209">
        <f t="shared" si="9"/>
        <v>3460</v>
      </c>
      <c r="M13" s="210">
        <f t="shared" si="9"/>
        <v>3117</v>
      </c>
      <c r="N13" s="75">
        <f>N$102</f>
        <v>61792</v>
      </c>
      <c r="O13" s="65"/>
      <c r="R13" s="62"/>
    </row>
    <row r="14" spans="1:18">
      <c r="C14" s="390"/>
      <c r="D14" s="54" t="s">
        <v>42</v>
      </c>
      <c r="E14" s="68">
        <f t="shared" ref="E14:M14" si="10">E13*EXP($R$3*(E$2-80))</f>
        <v>6.5989953324562145E-2</v>
      </c>
      <c r="F14" s="69">
        <f t="shared" si="10"/>
        <v>0.51636455345735988</v>
      </c>
      <c r="G14" s="69">
        <f t="shared" si="10"/>
        <v>9.8234007065698652</v>
      </c>
      <c r="H14" s="69">
        <f t="shared" si="10"/>
        <v>19.557053829793844</v>
      </c>
      <c r="I14" s="69">
        <f t="shared" si="10"/>
        <v>53.296406354664576</v>
      </c>
      <c r="J14" s="69">
        <f t="shared" si="10"/>
        <v>157.53636727953989</v>
      </c>
      <c r="K14" s="69">
        <f t="shared" si="10"/>
        <v>334.07033352117958</v>
      </c>
      <c r="L14" s="69">
        <f t="shared" si="10"/>
        <v>978.03629175457218</v>
      </c>
      <c r="M14" s="72">
        <f t="shared" si="10"/>
        <v>3117</v>
      </c>
      <c r="N14" s="76"/>
      <c r="O14" s="65"/>
      <c r="R14" s="62"/>
    </row>
    <row r="15" spans="1:18">
      <c r="C15" s="390"/>
      <c r="D15" s="55" t="s">
        <v>166</v>
      </c>
      <c r="E15" s="205">
        <f>E116</f>
        <v>0</v>
      </c>
      <c r="F15" s="206">
        <f t="shared" ref="F15:M15" si="11">F116</f>
        <v>0</v>
      </c>
      <c r="G15" s="206">
        <f t="shared" si="11"/>
        <v>2</v>
      </c>
      <c r="H15" s="206">
        <f t="shared" si="11"/>
        <v>2</v>
      </c>
      <c r="I15" s="206">
        <f t="shared" si="11"/>
        <v>8</v>
      </c>
      <c r="J15" s="206">
        <f t="shared" si="11"/>
        <v>32</v>
      </c>
      <c r="K15" s="206">
        <f t="shared" si="11"/>
        <v>77</v>
      </c>
      <c r="L15" s="206">
        <f t="shared" si="11"/>
        <v>213</v>
      </c>
      <c r="M15" s="207">
        <f t="shared" si="11"/>
        <v>494</v>
      </c>
      <c r="N15" s="68">
        <f>N116</f>
        <v>833</v>
      </c>
      <c r="O15" s="65"/>
      <c r="R15" s="62"/>
    </row>
    <row r="16" spans="1:18">
      <c r="C16" s="390"/>
      <c r="D16" s="144" t="s">
        <v>167</v>
      </c>
      <c r="E16" s="219">
        <f>$Q17*EXP($R17*(E$2-80))</f>
        <v>0.28054521474414784</v>
      </c>
      <c r="F16" s="154">
        <f t="shared" ref="F16" si="12">$Q17*EXP($R17*(F$2-80))</f>
        <v>0.69977604662985349</v>
      </c>
      <c r="G16" s="154">
        <f t="shared" ref="G16" si="13">$Q17*EXP($R17*(G$2-80))</f>
        <v>1.7454816182963309</v>
      </c>
      <c r="H16" s="155">
        <f t="shared" ref="H16" si="14">$Q17*EXP($R17*(H$2-80))</f>
        <v>4.3538301925071945</v>
      </c>
      <c r="I16" s="155">
        <f t="shared" ref="I16" si="15">$Q17*EXP($R17*(I$2-80))</f>
        <v>10.859946702669367</v>
      </c>
      <c r="J16" s="155">
        <f t="shared" ref="J16" si="16">$Q17*EXP($R17*(J$2-80))</f>
        <v>27.088434130432471</v>
      </c>
      <c r="K16" s="155">
        <f t="shared" ref="K16" si="17">$Q17*EXP($R17*(K$2-80))</f>
        <v>67.567851273009992</v>
      </c>
      <c r="L16" s="155">
        <f t="shared" ref="L16" si="18">$Q17*EXP($R17*(L$2-80))</f>
        <v>168.5374098653634</v>
      </c>
      <c r="M16" s="156">
        <f t="shared" ref="M16" si="19">$Q17*EXP($R17*(M$2-80))</f>
        <v>420.39014100588736</v>
      </c>
      <c r="N16" s="145">
        <f>SUM(E15:M15)</f>
        <v>828</v>
      </c>
      <c r="O16" s="65"/>
      <c r="P16" s="60" t="s">
        <v>90</v>
      </c>
      <c r="Q16" s="146" t="s">
        <v>93</v>
      </c>
      <c r="R16" s="146" t="s">
        <v>94</v>
      </c>
    </row>
    <row r="17" spans="3:18">
      <c r="C17" s="390"/>
      <c r="D17" s="211" t="s">
        <v>187</v>
      </c>
      <c r="E17" s="220">
        <f t="shared" ref="E17:M17" si="20">(E15-E16)/EXP($R17*(E$2-80))</f>
        <v>-420.3901410058873</v>
      </c>
      <c r="F17" s="157">
        <f t="shared" si="20"/>
        <v>-420.39014100588736</v>
      </c>
      <c r="G17" s="157">
        <f t="shared" si="20"/>
        <v>61.299424325894456</v>
      </c>
      <c r="H17" s="157">
        <f t="shared" si="20"/>
        <v>-227.27735414094917</v>
      </c>
      <c r="I17" s="157">
        <f t="shared" si="20"/>
        <v>-110.70895930907054</v>
      </c>
      <c r="J17" s="157">
        <f t="shared" si="20"/>
        <v>76.223448669095603</v>
      </c>
      <c r="K17" s="157">
        <f t="shared" si="20"/>
        <v>58.684452126594771</v>
      </c>
      <c r="L17" s="157">
        <f t="shared" si="20"/>
        <v>110.90495903027536</v>
      </c>
      <c r="M17" s="157">
        <f t="shared" si="20"/>
        <v>73.609858994112642</v>
      </c>
      <c r="N17" s="149"/>
      <c r="O17" s="65"/>
      <c r="P17" s="212">
        <f>DEVSQ(G17:M17)</f>
        <v>94380.381820657043</v>
      </c>
      <c r="Q17" s="30">
        <v>420.39014100588736</v>
      </c>
      <c r="R17" s="153">
        <v>9.1402544511161213E-2</v>
      </c>
    </row>
    <row r="18" spans="3:18">
      <c r="C18" s="390"/>
      <c r="D18" s="109" t="s">
        <v>60</v>
      </c>
      <c r="E18" s="110">
        <f>E15/E13</f>
        <v>0</v>
      </c>
      <c r="F18" s="111">
        <f>F15/F13</f>
        <v>0</v>
      </c>
      <c r="G18" s="111">
        <f t="shared" ref="G18" si="21">G15/G13</f>
        <v>1.0385833722802097E-4</v>
      </c>
      <c r="H18" s="111">
        <f t="shared" ref="H18" si="22">H15/H13</f>
        <v>1.8455292054996771E-4</v>
      </c>
      <c r="I18" s="111">
        <f t="shared" ref="I18" si="23">I15/I13</f>
        <v>9.5831336847149022E-4</v>
      </c>
      <c r="J18" s="111">
        <f t="shared" ref="J18" si="24">J15/J13</f>
        <v>4.5878136200716846E-3</v>
      </c>
      <c r="K18" s="111">
        <f t="shared" ref="K18" si="25">K15/K13</f>
        <v>1.8416646735230805E-2</v>
      </c>
      <c r="L18" s="111">
        <f t="shared" ref="L18" si="26">L15/L13</f>
        <v>6.1560693641618494E-2</v>
      </c>
      <c r="M18" s="112">
        <f t="shared" ref="M18:N18" si="27">M15/M13</f>
        <v>0.15848572345203721</v>
      </c>
      <c r="N18" s="110">
        <f t="shared" si="27"/>
        <v>1.3480709476954946E-2</v>
      </c>
      <c r="O18" s="65"/>
      <c r="P18" s="148" t="s">
        <v>88</v>
      </c>
      <c r="Q18" s="147" t="s">
        <v>89</v>
      </c>
      <c r="R18" s="61" t="s">
        <v>44</v>
      </c>
    </row>
    <row r="19" spans="3:18">
      <c r="C19" s="390"/>
      <c r="D19" s="135" t="s">
        <v>81</v>
      </c>
      <c r="E19" s="249">
        <f>G19</f>
        <v>0.17768608554560511</v>
      </c>
      <c r="F19" s="70">
        <f t="shared" ref="F19:M19" si="28">F16/F13*EXP(-$R$3*(F$2-80))</f>
        <v>1.3551976833894726</v>
      </c>
      <c r="G19" s="70">
        <f t="shared" si="28"/>
        <v>0.17768608554560511</v>
      </c>
      <c r="H19" s="70">
        <f t="shared" si="28"/>
        <v>0.22262198746287795</v>
      </c>
      <c r="I19" s="70">
        <f t="shared" si="28"/>
        <v>0.20376508371692287</v>
      </c>
      <c r="J19" s="70">
        <f t="shared" si="28"/>
        <v>0.17195035405612399</v>
      </c>
      <c r="K19" s="70">
        <f t="shared" si="28"/>
        <v>0.20225636488229595</v>
      </c>
      <c r="L19" s="70">
        <f t="shared" si="28"/>
        <v>0.17232224538724589</v>
      </c>
      <c r="M19" s="158">
        <f t="shared" si="28"/>
        <v>0.13487011261016599</v>
      </c>
      <c r="N19" s="88">
        <f>SUMPRODUCT(E13:M13,E19:M19)</f>
        <v>15737.535714231937</v>
      </c>
      <c r="O19" s="67"/>
      <c r="P19" s="101">
        <f>AVERAGE(G19:M19)</f>
        <v>0.18363889052303395</v>
      </c>
      <c r="Q19" s="102">
        <f>DEVSQ(G19:M19)</f>
        <v>4.9498737790983731E-3</v>
      </c>
      <c r="R19" s="150">
        <f>Q19/P19/P19</f>
        <v>0.14677929727459696</v>
      </c>
    </row>
    <row r="20" spans="3:18" ht="13.8" thickBot="1">
      <c r="C20" s="396"/>
      <c r="D20" s="58" t="s">
        <v>43</v>
      </c>
      <c r="E20" s="250">
        <f>G20</f>
        <v>0.13449179194285416</v>
      </c>
      <c r="F20" s="71">
        <f t="shared" ref="F20:M20" si="29">(F16+SQRT(F16))/F13*EXP(-$R$3*(F$2-80))-F19</f>
        <v>1.6200302140977092</v>
      </c>
      <c r="G20" s="71">
        <f t="shared" si="29"/>
        <v>0.13449179194285416</v>
      </c>
      <c r="H20" s="71">
        <f t="shared" si="29"/>
        <v>0.10669211201025883</v>
      </c>
      <c r="I20" s="71">
        <f t="shared" si="29"/>
        <v>6.183237387935514E-2</v>
      </c>
      <c r="J20" s="71">
        <f t="shared" si="29"/>
        <v>3.3037800313695409E-2</v>
      </c>
      <c r="K20" s="71">
        <f t="shared" si="29"/>
        <v>2.4605497099181833E-2</v>
      </c>
      <c r="L20" s="71">
        <f t="shared" si="29"/>
        <v>1.3273736352522464E-2</v>
      </c>
      <c r="M20" s="159">
        <f t="shared" si="29"/>
        <v>6.5779332012849134E-3</v>
      </c>
      <c r="N20" s="77"/>
      <c r="O20" s="66"/>
      <c r="R20" s="62"/>
    </row>
    <row r="21" spans="3:18">
      <c r="C21" s="397" t="s">
        <v>99</v>
      </c>
      <c r="D21" s="57" t="s">
        <v>165</v>
      </c>
      <c r="E21" s="208">
        <f>E103</f>
        <v>2099</v>
      </c>
      <c r="F21" s="209">
        <f t="shared" ref="F21:M21" si="30">F103</f>
        <v>6285</v>
      </c>
      <c r="G21" s="209">
        <f t="shared" si="30"/>
        <v>20135</v>
      </c>
      <c r="H21" s="209">
        <f t="shared" si="30"/>
        <v>14167</v>
      </c>
      <c r="I21" s="209">
        <f t="shared" si="30"/>
        <v>14173</v>
      </c>
      <c r="J21" s="209">
        <f t="shared" si="30"/>
        <v>12999</v>
      </c>
      <c r="K21" s="209">
        <f t="shared" si="30"/>
        <v>8426</v>
      </c>
      <c r="L21" s="209">
        <f t="shared" si="30"/>
        <v>6950</v>
      </c>
      <c r="M21" s="210">
        <f t="shared" si="30"/>
        <v>6383</v>
      </c>
      <c r="N21" s="78">
        <f>N$103</f>
        <v>104054</v>
      </c>
      <c r="O21" s="65"/>
      <c r="R21" s="62"/>
    </row>
    <row r="22" spans="3:18">
      <c r="C22" s="390"/>
      <c r="D22" s="54" t="s">
        <v>42</v>
      </c>
      <c r="E22" s="68">
        <f t="shared" ref="E22:M22" si="31">E21*EXP($R$3*(E$2-80))</f>
        <v>8.5554609035365006E-2</v>
      </c>
      <c r="F22" s="69">
        <f t="shared" si="31"/>
        <v>0.90626953881025041</v>
      </c>
      <c r="G22" s="69">
        <f t="shared" si="31"/>
        <v>10.271286972362477</v>
      </c>
      <c r="H22" s="69">
        <f t="shared" si="31"/>
        <v>25.566557313526751</v>
      </c>
      <c r="I22" s="69">
        <f t="shared" si="31"/>
        <v>90.485142221449564</v>
      </c>
      <c r="J22" s="69">
        <f t="shared" si="31"/>
        <v>293.59358254720274</v>
      </c>
      <c r="K22" s="69">
        <f t="shared" si="31"/>
        <v>673.25439613715832</v>
      </c>
      <c r="L22" s="69">
        <f t="shared" si="31"/>
        <v>1964.5526669636638</v>
      </c>
      <c r="M22" s="72">
        <f t="shared" si="31"/>
        <v>6383</v>
      </c>
      <c r="N22" s="76"/>
      <c r="O22" s="65"/>
      <c r="R22" s="62"/>
    </row>
    <row r="23" spans="3:18">
      <c r="C23" s="390"/>
      <c r="D23" s="55" t="s">
        <v>166</v>
      </c>
      <c r="E23" s="205">
        <f>E117</f>
        <v>0</v>
      </c>
      <c r="F23" s="206">
        <f t="shared" ref="F23:M23" si="32">F117</f>
        <v>0</v>
      </c>
      <c r="G23" s="206">
        <f t="shared" si="32"/>
        <v>0</v>
      </c>
      <c r="H23" s="206">
        <f t="shared" si="32"/>
        <v>0</v>
      </c>
      <c r="I23" s="206">
        <f t="shared" si="32"/>
        <v>7</v>
      </c>
      <c r="J23" s="206">
        <f t="shared" si="32"/>
        <v>21</v>
      </c>
      <c r="K23" s="206">
        <f t="shared" si="32"/>
        <v>62</v>
      </c>
      <c r="L23" s="206">
        <f t="shared" si="32"/>
        <v>197</v>
      </c>
      <c r="M23" s="207">
        <f t="shared" si="32"/>
        <v>500</v>
      </c>
      <c r="N23" s="68">
        <f>N117</f>
        <v>780</v>
      </c>
      <c r="O23" s="65"/>
      <c r="R23" s="62"/>
    </row>
    <row r="24" spans="3:18">
      <c r="C24" s="390"/>
      <c r="D24" s="144" t="s">
        <v>167</v>
      </c>
      <c r="E24" s="219">
        <f>$Q25*EXP($R25*(E$2-80))</f>
        <v>9.0334651169468261E-2</v>
      </c>
      <c r="F24" s="154">
        <f t="shared" ref="F24" si="33">$Q25*EXP($R25*(F$2-80))</f>
        <v>0.26530401710612822</v>
      </c>
      <c r="G24" s="154">
        <f t="shared" ref="G24" si="34">$Q25*EXP($R25*(G$2-80))</f>
        <v>0.77917189673543852</v>
      </c>
      <c r="H24" s="155">
        <f t="shared" ref="H24" si="35">$Q25*EXP($R25*(H$2-80))</f>
        <v>2.2883514968393515</v>
      </c>
      <c r="I24" s="155">
        <f t="shared" ref="I24" si="36">$Q25*EXP($R25*(I$2-80))</f>
        <v>6.7206640730074092</v>
      </c>
      <c r="J24" s="155">
        <f t="shared" ref="J24" si="37">$Q25*EXP($R25*(J$2-80))</f>
        <v>19.73793171398588</v>
      </c>
      <c r="K24" s="155">
        <f t="shared" ref="K24" si="38">$Q25*EXP($R25*(K$2-80))</f>
        <v>57.968370999331214</v>
      </c>
      <c r="L24" s="155">
        <f t="shared" ref="L24" si="39">$Q25*EXP($R25*(L$2-80))</f>
        <v>170.2474243507005</v>
      </c>
      <c r="M24" s="156">
        <f t="shared" ref="M24" si="40">$Q25*EXP($R25*(M$2-80))</f>
        <v>499.99999997208607</v>
      </c>
      <c r="N24" s="145">
        <f>SUM(E23:M23)</f>
        <v>787</v>
      </c>
      <c r="O24" s="65"/>
      <c r="P24" s="60" t="s">
        <v>90</v>
      </c>
      <c r="Q24" s="146" t="s">
        <v>95</v>
      </c>
      <c r="R24" s="146" t="s">
        <v>96</v>
      </c>
    </row>
    <row r="25" spans="3:18">
      <c r="C25" s="390"/>
      <c r="D25" s="211" t="s">
        <v>187</v>
      </c>
      <c r="E25" s="220">
        <f t="shared" ref="E25:M25" si="41">(E23-E24)/EXP($R25*(E$2-80))</f>
        <v>-499.99999997208607</v>
      </c>
      <c r="F25" s="157">
        <f t="shared" si="41"/>
        <v>-499.99999997208602</v>
      </c>
      <c r="G25" s="157">
        <f t="shared" si="41"/>
        <v>-499.99999997208607</v>
      </c>
      <c r="H25" s="157">
        <f t="shared" si="41"/>
        <v>-499.99999997208607</v>
      </c>
      <c r="I25" s="157">
        <f t="shared" si="41"/>
        <v>20.781869465765226</v>
      </c>
      <c r="J25" s="157">
        <f t="shared" si="41"/>
        <v>31.97063157963473</v>
      </c>
      <c r="K25" s="157">
        <f t="shared" si="41"/>
        <v>34.77438584991652</v>
      </c>
      <c r="L25" s="157">
        <f t="shared" si="41"/>
        <v>78.569692756987337</v>
      </c>
      <c r="M25" s="157">
        <f t="shared" si="41"/>
        <v>2.7913927169720409E-8</v>
      </c>
      <c r="N25" s="149"/>
      <c r="O25" s="65"/>
      <c r="P25" s="212">
        <f>DEVSQ(I25:M25)</f>
        <v>3318.8471569657213</v>
      </c>
      <c r="Q25" s="30">
        <v>499.99999997208607</v>
      </c>
      <c r="R25" s="153">
        <v>0.10773552820814279</v>
      </c>
    </row>
    <row r="26" spans="3:18">
      <c r="C26" s="390"/>
      <c r="D26" s="109" t="s">
        <v>60</v>
      </c>
      <c r="E26" s="110">
        <f>E23/E21</f>
        <v>0</v>
      </c>
      <c r="F26" s="111">
        <f>F23/F21</f>
        <v>0</v>
      </c>
      <c r="G26" s="111">
        <f t="shared" ref="G26" si="42">G23/G21</f>
        <v>0</v>
      </c>
      <c r="H26" s="111">
        <f t="shared" ref="H26" si="43">H23/H21</f>
        <v>0</v>
      </c>
      <c r="I26" s="111">
        <f t="shared" ref="I26" si="44">I23/I21</f>
        <v>4.938968461158541E-4</v>
      </c>
      <c r="J26" s="111">
        <f t="shared" ref="J26" si="45">J23/J21</f>
        <v>1.6155088852988692E-3</v>
      </c>
      <c r="K26" s="111">
        <f t="shared" ref="K26" si="46">K23/K21</f>
        <v>7.3581770709708044E-3</v>
      </c>
      <c r="L26" s="111">
        <f t="shared" ref="L26" si="47">L23/L21</f>
        <v>2.8345323741007195E-2</v>
      </c>
      <c r="M26" s="112">
        <f t="shared" ref="M26:N26" si="48">M23/M21</f>
        <v>7.833307222309259E-2</v>
      </c>
      <c r="N26" s="110">
        <f t="shared" si="48"/>
        <v>7.4961077901858648E-3</v>
      </c>
      <c r="O26" s="65"/>
      <c r="P26" s="148" t="s">
        <v>88</v>
      </c>
      <c r="Q26" s="147" t="s">
        <v>89</v>
      </c>
      <c r="R26" s="61" t="s">
        <v>44</v>
      </c>
    </row>
    <row r="27" spans="3:18">
      <c r="C27" s="390"/>
      <c r="D27" s="135" t="s">
        <v>82</v>
      </c>
      <c r="E27" s="249">
        <f>G27</f>
        <v>7.58592276539444E-2</v>
      </c>
      <c r="F27" s="70">
        <f t="shared" ref="F27:M27" si="49">F24/F21*EXP(-$R$3*(F$2-80))</f>
        <v>0.29274294869760165</v>
      </c>
      <c r="G27" s="70">
        <f t="shared" si="49"/>
        <v>7.58592276539444E-2</v>
      </c>
      <c r="H27" s="70">
        <f t="shared" si="49"/>
        <v>8.9505656501848649E-2</v>
      </c>
      <c r="I27" s="70">
        <f t="shared" si="49"/>
        <v>7.4273675301957706E-2</v>
      </c>
      <c r="J27" s="70">
        <f t="shared" si="49"/>
        <v>6.7228757327529462E-2</v>
      </c>
      <c r="K27" s="70">
        <f t="shared" si="49"/>
        <v>8.6101734102188673E-2</v>
      </c>
      <c r="L27" s="70">
        <f t="shared" si="49"/>
        <v>8.665963871247509E-2</v>
      </c>
      <c r="M27" s="158">
        <f t="shared" si="49"/>
        <v>7.8333072218719421E-2</v>
      </c>
      <c r="N27" s="88">
        <f>SUMPRODUCT(E21:M21,E27:M27)</f>
        <v>8548.9352530079468</v>
      </c>
      <c r="O27" s="67"/>
      <c r="P27" s="101">
        <f>AVERAGE(G27:M27)</f>
        <v>7.9708823116951918E-2</v>
      </c>
      <c r="Q27" s="102">
        <f>DEVSQ(G27:M27)</f>
        <v>3.8716604232150078E-4</v>
      </c>
      <c r="R27" s="114">
        <f>Q27/P27/P27</f>
        <v>6.0937476455107394E-2</v>
      </c>
    </row>
    <row r="28" spans="3:18" ht="13.8" thickBot="1">
      <c r="C28" s="396"/>
      <c r="D28" s="58" t="s">
        <v>43</v>
      </c>
      <c r="E28" s="250">
        <f>G28</f>
        <v>8.5939293036424391E-2</v>
      </c>
      <c r="F28" s="71">
        <f t="shared" ref="F28:M28" si="50">(F24+SQRT(F24))/F21*EXP(-$R$3*(F$2-80))-F27</f>
        <v>0.56834825387620125</v>
      </c>
      <c r="G28" s="71">
        <f t="shared" si="50"/>
        <v>8.5939293036424391E-2</v>
      </c>
      <c r="H28" s="71">
        <f t="shared" si="50"/>
        <v>5.9168303250820578E-2</v>
      </c>
      <c r="I28" s="71">
        <f t="shared" si="50"/>
        <v>2.865027670196299E-2</v>
      </c>
      <c r="J28" s="71">
        <f t="shared" si="50"/>
        <v>1.513227630648982E-2</v>
      </c>
      <c r="K28" s="71">
        <f t="shared" si="50"/>
        <v>1.1308795487626963E-2</v>
      </c>
      <c r="L28" s="71">
        <f t="shared" si="50"/>
        <v>6.6416593816226305E-3</v>
      </c>
      <c r="M28" s="159">
        <f t="shared" si="50"/>
        <v>3.5031614874469347E-3</v>
      </c>
      <c r="N28" s="77"/>
      <c r="O28" s="66"/>
      <c r="R28" s="62"/>
    </row>
    <row r="29" spans="3:18">
      <c r="C29" s="397" t="s">
        <v>174</v>
      </c>
      <c r="D29" s="57" t="s">
        <v>165</v>
      </c>
      <c r="E29" s="130">
        <f t="shared" ref="E29:M29" si="51">E104</f>
        <v>9437</v>
      </c>
      <c r="F29" s="130">
        <f t="shared" si="51"/>
        <v>22887</v>
      </c>
      <c r="G29" s="130">
        <f t="shared" si="51"/>
        <v>67976</v>
      </c>
      <c r="H29" s="130">
        <f t="shared" si="51"/>
        <v>47598</v>
      </c>
      <c r="I29" s="130">
        <f t="shared" si="51"/>
        <v>47400</v>
      </c>
      <c r="J29" s="130">
        <f t="shared" si="51"/>
        <v>44130</v>
      </c>
      <c r="K29" s="130">
        <f t="shared" si="51"/>
        <v>28856</v>
      </c>
      <c r="L29" s="130">
        <f t="shared" si="51"/>
        <v>25806</v>
      </c>
      <c r="M29" s="131">
        <f t="shared" si="51"/>
        <v>26527</v>
      </c>
      <c r="N29" s="78">
        <f>N$104</f>
        <v>327254</v>
      </c>
      <c r="O29" s="66"/>
    </row>
    <row r="30" spans="3:18">
      <c r="C30" s="390"/>
      <c r="D30" s="54" t="s">
        <v>42</v>
      </c>
      <c r="E30" s="68">
        <f t="shared" ref="E30:M30" si="52">E29*EXP($R$3*(E$2-80))</f>
        <v>0.38464928321426378</v>
      </c>
      <c r="F30" s="69">
        <f t="shared" si="52"/>
        <v>3.3002053993238185</v>
      </c>
      <c r="G30" s="69">
        <f t="shared" si="52"/>
        <v>34.675987247743322</v>
      </c>
      <c r="H30" s="69">
        <f t="shared" si="52"/>
        <v>85.898002047663326</v>
      </c>
      <c r="I30" s="69">
        <f t="shared" si="52"/>
        <v>302.61735280439638</v>
      </c>
      <c r="J30" s="69">
        <f t="shared" si="52"/>
        <v>996.71396244388461</v>
      </c>
      <c r="K30" s="69">
        <f t="shared" si="52"/>
        <v>2305.6526056175931</v>
      </c>
      <c r="L30" s="69">
        <f t="shared" si="52"/>
        <v>7294.5677875775982</v>
      </c>
      <c r="M30" s="72">
        <f t="shared" si="52"/>
        <v>26527</v>
      </c>
      <c r="N30" s="76"/>
      <c r="O30" s="66"/>
    </row>
    <row r="31" spans="3:18">
      <c r="C31" s="390"/>
      <c r="D31" s="55" t="s">
        <v>166</v>
      </c>
      <c r="E31" s="132">
        <f>E118</f>
        <v>0</v>
      </c>
      <c r="F31" s="133">
        <f t="shared" ref="F31:M31" si="53">F118</f>
        <v>0</v>
      </c>
      <c r="G31" s="133">
        <f t="shared" si="53"/>
        <v>1</v>
      </c>
      <c r="H31" s="133">
        <f t="shared" si="53"/>
        <v>8</v>
      </c>
      <c r="I31" s="133">
        <f t="shared" si="53"/>
        <v>35</v>
      </c>
      <c r="J31" s="133">
        <f t="shared" si="53"/>
        <v>107</v>
      </c>
      <c r="K31" s="133">
        <f t="shared" si="53"/>
        <v>336</v>
      </c>
      <c r="L31" s="133">
        <f t="shared" si="53"/>
        <v>1071</v>
      </c>
      <c r="M31" s="134">
        <f t="shared" si="53"/>
        <v>3076</v>
      </c>
      <c r="N31" s="68">
        <f>SUM(E31:M31)</f>
        <v>4634</v>
      </c>
      <c r="O31" s="66"/>
      <c r="R31" s="62"/>
    </row>
    <row r="32" spans="3:18">
      <c r="C32" s="390"/>
      <c r="D32" s="144" t="s">
        <v>167</v>
      </c>
      <c r="E32" s="219">
        <f>$Q33*EXP($R33*(E$2-80))</f>
        <v>0.37811350849709091</v>
      </c>
      <c r="F32" s="154">
        <f t="shared" ref="F32" si="54">$Q33*EXP($R33*(F$2-80))</f>
        <v>1.1652462407038224</v>
      </c>
      <c r="G32" s="154">
        <f t="shared" ref="G32" si="55">$Q33*EXP($R33*(G$2-80))</f>
        <v>3.5909819960448117</v>
      </c>
      <c r="H32" s="290">
        <f t="shared" ref="H32" si="56">$Q33*EXP($R33*(H$2-80))</f>
        <v>11.066460671977085</v>
      </c>
      <c r="I32" s="290">
        <f t="shared" ref="I32" si="57">$Q33*EXP($R33*(I$2-80))</f>
        <v>34.103916961795626</v>
      </c>
      <c r="J32" s="290">
        <f t="shared" ref="J32" si="58">$Q33*EXP($R33*(J$2-80))</f>
        <v>105.09928934028926</v>
      </c>
      <c r="K32" s="290">
        <f t="shared" ref="K32" si="59">$Q33*EXP($R33*(K$2-80))</f>
        <v>323.88832732051856</v>
      </c>
      <c r="L32" s="290">
        <f t="shared" ref="L32" si="60">$Q33*EXP($R33*(L$2-80))</f>
        <v>998.13851485548594</v>
      </c>
      <c r="M32" s="291">
        <f t="shared" ref="M32" si="61">$Q33*EXP($R33*(M$2-80))</f>
        <v>3076</v>
      </c>
      <c r="N32" s="145">
        <f>SUM(E31:M31)</f>
        <v>4634</v>
      </c>
      <c r="O32" s="66"/>
      <c r="P32" s="60" t="s">
        <v>90</v>
      </c>
      <c r="Q32" s="146" t="s">
        <v>97</v>
      </c>
      <c r="R32" s="146" t="s">
        <v>98</v>
      </c>
    </row>
    <row r="33" spans="1:18">
      <c r="C33" s="390"/>
      <c r="D33" s="211" t="s">
        <v>187</v>
      </c>
      <c r="E33" s="220">
        <f t="shared" ref="E33:M33" si="62">(E31-E32)/EXP($R33*(E$2-80))</f>
        <v>-3076</v>
      </c>
      <c r="F33" s="157">
        <f t="shared" si="62"/>
        <v>-3075.9999999999995</v>
      </c>
      <c r="G33" s="157">
        <f t="shared" si="62"/>
        <v>-2219.4097961538164</v>
      </c>
      <c r="H33" s="157">
        <f t="shared" si="62"/>
        <v>-852.34415108768076</v>
      </c>
      <c r="I33" s="157">
        <f t="shared" si="62"/>
        <v>80.822136313679536</v>
      </c>
      <c r="J33" s="157">
        <f t="shared" si="62"/>
        <v>55.629167675341989</v>
      </c>
      <c r="K33" s="157">
        <f t="shared" si="62"/>
        <v>115.0257728344036</v>
      </c>
      <c r="L33" s="157">
        <f t="shared" si="62"/>
        <v>224.5399060039021</v>
      </c>
      <c r="M33" s="157">
        <f t="shared" si="62"/>
        <v>0</v>
      </c>
      <c r="N33" s="149"/>
      <c r="O33" s="65"/>
      <c r="P33" s="212">
        <f>DEVSQ(I33:M33)</f>
        <v>27957.486230944938</v>
      </c>
      <c r="Q33" s="30">
        <v>3076</v>
      </c>
      <c r="R33" s="153">
        <v>0.11254932715044837</v>
      </c>
    </row>
    <row r="34" spans="1:18">
      <c r="C34" s="390"/>
      <c r="D34" s="109" t="s">
        <v>60</v>
      </c>
      <c r="E34" s="292">
        <f>E31/E29</f>
        <v>0</v>
      </c>
      <c r="F34" s="293">
        <f>F31/F29</f>
        <v>0</v>
      </c>
      <c r="G34" s="293">
        <f t="shared" ref="G34:N34" si="63">G31/G29</f>
        <v>1.4711074496881253E-5</v>
      </c>
      <c r="H34" s="293">
        <f t="shared" si="63"/>
        <v>1.6807428883566536E-4</v>
      </c>
      <c r="I34" s="294">
        <f t="shared" si="63"/>
        <v>7.383966244725738E-4</v>
      </c>
      <c r="J34" s="294">
        <f t="shared" si="63"/>
        <v>2.4246544300929075E-3</v>
      </c>
      <c r="K34" s="111">
        <f t="shared" si="63"/>
        <v>1.1644025505960632E-2</v>
      </c>
      <c r="L34" s="111">
        <f t="shared" si="63"/>
        <v>4.1501976284584984E-2</v>
      </c>
      <c r="M34" s="112">
        <f t="shared" si="63"/>
        <v>0.11595732649753082</v>
      </c>
      <c r="N34" s="110">
        <f t="shared" si="63"/>
        <v>1.416025472568708E-2</v>
      </c>
      <c r="O34" s="66"/>
      <c r="P34" s="148" t="s">
        <v>88</v>
      </c>
      <c r="Q34" s="147" t="s">
        <v>89</v>
      </c>
      <c r="R34" s="61" t="s">
        <v>44</v>
      </c>
    </row>
    <row r="35" spans="1:18">
      <c r="C35" s="390"/>
      <c r="D35" s="135" t="s">
        <v>82</v>
      </c>
      <c r="E35" s="249">
        <f>G35</f>
        <v>0.10355817616349219</v>
      </c>
      <c r="F35" s="70">
        <f t="shared" ref="F35:M35" si="64">F32/F29*EXP(-$R$3*(F$2-80))</f>
        <v>0.35308294475930824</v>
      </c>
      <c r="G35" s="70">
        <f t="shared" si="64"/>
        <v>0.10355817616349219</v>
      </c>
      <c r="H35" s="70">
        <f t="shared" si="64"/>
        <v>0.12883257361255618</v>
      </c>
      <c r="I35" s="70">
        <f t="shared" si="64"/>
        <v>0.11269650152494549</v>
      </c>
      <c r="J35" s="70">
        <f t="shared" si="64"/>
        <v>0.10544578816031826</v>
      </c>
      <c r="K35" s="70">
        <f t="shared" si="64"/>
        <v>0.14047577095152272</v>
      </c>
      <c r="L35" s="70">
        <f t="shared" si="64"/>
        <v>0.13683312622788729</v>
      </c>
      <c r="M35" s="158">
        <f t="shared" si="64"/>
        <v>0.11595732649753082</v>
      </c>
      <c r="N35" s="88">
        <f>SUMPRODUCT(E29:M29,E35:M35)</f>
        <v>42885.752592672419</v>
      </c>
      <c r="O35" s="66"/>
      <c r="P35" s="101">
        <f>AVERAGE(G35:M35)</f>
        <v>0.12054275187689327</v>
      </c>
      <c r="Q35" s="102">
        <f>DEVSQ(G35:M35)</f>
        <v>1.3304065864531125E-3</v>
      </c>
      <c r="R35" s="150">
        <f>Q35/P35/P35</f>
        <v>9.1559240765501912E-2</v>
      </c>
    </row>
    <row r="36" spans="1:18" ht="13.8" thickBot="1">
      <c r="C36" s="396"/>
      <c r="D36" s="58" t="s">
        <v>43</v>
      </c>
      <c r="E36" s="250">
        <f>G36</f>
        <v>5.4648441289853383E-2</v>
      </c>
      <c r="F36" s="71">
        <f t="shared" ref="F36:M36" si="65">(F32+SQRT(F32))/F29*EXP(-$R$3*(F$2-80))-F35</f>
        <v>0.32709046541276843</v>
      </c>
      <c r="G36" s="71">
        <f t="shared" si="65"/>
        <v>5.4648441289853383E-2</v>
      </c>
      <c r="H36" s="71">
        <f t="shared" si="65"/>
        <v>3.8727664741904116E-2</v>
      </c>
      <c r="I36" s="71">
        <f t="shared" si="65"/>
        <v>1.9297822310475041E-2</v>
      </c>
      <c r="J36" s="71">
        <f t="shared" si="65"/>
        <v>1.0285593290730838E-2</v>
      </c>
      <c r="K36" s="71">
        <f t="shared" si="65"/>
        <v>7.8055547786941848E-3</v>
      </c>
      <c r="L36" s="71">
        <f t="shared" si="65"/>
        <v>4.3310763772967664E-3</v>
      </c>
      <c r="M36" s="159">
        <f t="shared" si="65"/>
        <v>2.0907640703980157E-3</v>
      </c>
      <c r="N36" s="77"/>
      <c r="O36" s="66"/>
      <c r="R36" s="62"/>
    </row>
    <row r="37" spans="1:18" ht="13.8" thickBot="1">
      <c r="B37" s="64"/>
      <c r="C37" s="64"/>
      <c r="D37" s="85"/>
      <c r="E37" s="86"/>
      <c r="F37" s="86"/>
      <c r="G37" s="86"/>
      <c r="H37" s="86"/>
      <c r="I37" s="86"/>
      <c r="J37" s="86"/>
      <c r="K37" s="86"/>
      <c r="L37" s="86"/>
      <c r="M37" s="86"/>
      <c r="N37" s="87"/>
      <c r="O37" s="66"/>
      <c r="Q37" s="63" t="s">
        <v>45</v>
      </c>
      <c r="R37" s="151">
        <f>R11+R19+R35</f>
        <v>2.0819078825390482</v>
      </c>
    </row>
    <row r="38" spans="1:18" ht="13.8" thickBot="1">
      <c r="A38" s="79" t="s">
        <v>47</v>
      </c>
      <c r="B38" s="233" t="s">
        <v>53</v>
      </c>
      <c r="C38" s="224"/>
      <c r="G38" s="52"/>
      <c r="H38" s="52"/>
      <c r="I38" s="52"/>
      <c r="J38" s="52"/>
      <c r="K38" s="52"/>
      <c r="L38" s="52"/>
      <c r="M38" s="52"/>
      <c r="N38" s="52"/>
      <c r="O38" s="52"/>
    </row>
    <row r="39" spans="1:18" ht="13.8" thickBot="1">
      <c r="A39" s="89" t="s">
        <v>50</v>
      </c>
      <c r="B39" s="99">
        <v>7950</v>
      </c>
      <c r="C39" s="225"/>
      <c r="F39" s="52"/>
      <c r="G39" s="52"/>
      <c r="H39" s="52"/>
      <c r="I39" s="52"/>
      <c r="J39" s="52"/>
      <c r="K39" s="52"/>
      <c r="L39" s="52"/>
      <c r="M39" s="382" t="s">
        <v>191</v>
      </c>
      <c r="N39" s="383">
        <v>1.1364584011692096</v>
      </c>
      <c r="O39" s="52"/>
      <c r="Q39" s="384" t="s">
        <v>192</v>
      </c>
      <c r="R39" s="261">
        <f>($C$48-$N$39*$B$62)^2</f>
        <v>1.9259299443872359E-34</v>
      </c>
    </row>
    <row r="40" spans="1:18" ht="13.8" thickBot="1">
      <c r="A40" s="90" t="s">
        <v>48</v>
      </c>
      <c r="B40" s="100">
        <v>8</v>
      </c>
      <c r="C40" s="225"/>
      <c r="F40" s="52"/>
      <c r="G40" s="52"/>
      <c r="H40" s="52"/>
      <c r="I40" s="52"/>
      <c r="J40" s="52"/>
      <c r="K40" s="52"/>
      <c r="L40" s="52"/>
      <c r="N40" s="366" t="s">
        <v>163</v>
      </c>
      <c r="O40" s="52"/>
      <c r="R40" s="103" t="s">
        <v>55</v>
      </c>
    </row>
    <row r="41" spans="1:18" ht="13.8" thickBot="1">
      <c r="A41" s="91" t="s">
        <v>52</v>
      </c>
      <c r="B41" s="80">
        <f>B40/B39</f>
        <v>1.0062893081761006E-3</v>
      </c>
      <c r="C41" s="243">
        <f>C44/$N$3</f>
        <v>1.571384810676242E-3</v>
      </c>
      <c r="F41" s="52"/>
      <c r="G41" s="52"/>
      <c r="H41" s="52"/>
      <c r="I41" s="52"/>
      <c r="J41" s="52"/>
      <c r="K41" s="52"/>
      <c r="L41" s="52"/>
      <c r="O41" s="52"/>
    </row>
    <row r="42" spans="1:18">
      <c r="A42" s="92" t="s">
        <v>51</v>
      </c>
      <c r="B42" s="81">
        <f>_xlfn.GAMMA.INV(0.975,B$40,1)/B$39</f>
        <v>1.8141730014719977E-3</v>
      </c>
      <c r="C42" s="226"/>
      <c r="F42" s="52"/>
      <c r="G42" s="52"/>
      <c r="H42" s="52"/>
      <c r="I42" s="52"/>
      <c r="J42" s="52"/>
      <c r="K42" s="52"/>
      <c r="L42" s="52"/>
      <c r="O42" s="52"/>
    </row>
    <row r="43" spans="1:18" ht="13.8" thickBot="1">
      <c r="A43" s="93" t="s">
        <v>49</v>
      </c>
      <c r="B43" s="82">
        <f>_xlfn.GAMMA.INV(0.025,B$40,1)/B$39</f>
        <v>4.3444429896207561E-4</v>
      </c>
      <c r="C43" s="226"/>
      <c r="D43" s="137" t="str">
        <f>C5</f>
        <v>第1波
（2/1～6/10)</v>
      </c>
      <c r="G43" s="52"/>
      <c r="H43" s="52"/>
      <c r="I43" s="52"/>
      <c r="J43" s="52"/>
      <c r="K43" s="52"/>
      <c r="L43" s="52"/>
      <c r="O43" s="52"/>
    </row>
    <row r="44" spans="1:18" ht="13.8" thickBot="1">
      <c r="A44" s="138" t="s">
        <v>159</v>
      </c>
      <c r="B44" s="98">
        <f>$N$3*B41</f>
        <v>126591.19496855345</v>
      </c>
      <c r="C44" s="239">
        <f>B44/$C$48*$B$48</f>
        <v>197680.20918307125</v>
      </c>
      <c r="D44" s="108" t="s">
        <v>59</v>
      </c>
      <c r="E44" s="296">
        <f>E11*E5/$C$48</f>
        <v>4242.4344661922341</v>
      </c>
      <c r="F44" s="296">
        <f t="shared" ref="F44:M44" si="66">F11*F5/$C$48</f>
        <v>60134.191475143511</v>
      </c>
      <c r="G44" s="296">
        <f t="shared" si="66"/>
        <v>42633.478755326192</v>
      </c>
      <c r="H44" s="296">
        <f t="shared" si="66"/>
        <v>30225.957416125941</v>
      </c>
      <c r="I44" s="296">
        <f t="shared" si="66"/>
        <v>21429.367914466111</v>
      </c>
      <c r="J44" s="296">
        <f t="shared" si="66"/>
        <v>15192.829225933818</v>
      </c>
      <c r="K44" s="296">
        <f t="shared" si="66"/>
        <v>10771.295766151372</v>
      </c>
      <c r="L44" s="296">
        <f t="shared" si="66"/>
        <v>7636.5508199003179</v>
      </c>
      <c r="M44" s="296">
        <f t="shared" si="66"/>
        <v>5414.1033438316881</v>
      </c>
      <c r="N44" s="52">
        <f>SUM(E44:M44)</f>
        <v>197680.20918307119</v>
      </c>
      <c r="O44" s="52"/>
    </row>
    <row r="45" spans="1:18">
      <c r="A45" s="92" t="s">
        <v>51</v>
      </c>
      <c r="B45" s="83">
        <f>$N$3*B42</f>
        <v>228222.96358517732</v>
      </c>
      <c r="C45" s="228"/>
      <c r="D45" s="113" t="s">
        <v>61</v>
      </c>
      <c r="E45" s="332">
        <f>E$5*E$11*(1/($C$48-$C$50)-1/$C$48)</f>
        <v>9685.0976492507907</v>
      </c>
      <c r="F45" s="332">
        <f t="shared" ref="F45:M45" si="67">F$5*F$11*(1/($C$48-$C$50)-1/$C$48)</f>
        <v>137280.96948501436</v>
      </c>
      <c r="G45" s="332">
        <f t="shared" si="67"/>
        <v>97328.410883668155</v>
      </c>
      <c r="H45" s="332">
        <f t="shared" si="67"/>
        <v>69003.151716336026</v>
      </c>
      <c r="I45" s="332">
        <f t="shared" si="67"/>
        <v>48921.326296787083</v>
      </c>
      <c r="J45" s="332">
        <f t="shared" si="67"/>
        <v>34683.867433697415</v>
      </c>
      <c r="K45" s="332">
        <f t="shared" si="67"/>
        <v>24589.902834202225</v>
      </c>
      <c r="L45" s="332">
        <f t="shared" si="67"/>
        <v>17433.561079986153</v>
      </c>
      <c r="M45" s="332">
        <f t="shared" si="67"/>
        <v>12359.912683626855</v>
      </c>
      <c r="N45" s="52"/>
      <c r="O45" s="52"/>
    </row>
    <row r="46" spans="1:18" ht="13.8" thickBot="1">
      <c r="A46" s="93" t="s">
        <v>49</v>
      </c>
      <c r="B46" s="84">
        <f>$N$3*B43</f>
        <v>54653.092809429108</v>
      </c>
      <c r="C46" s="367" t="s">
        <v>186</v>
      </c>
      <c r="D46" s="113" t="s">
        <v>62</v>
      </c>
      <c r="E46" s="304">
        <f>E$5*E$11*(1/$C$48-1/($C$48+$C$49))</f>
        <v>2853.9469682115473</v>
      </c>
      <c r="F46" s="304">
        <f t="shared" ref="F46:M46" si="68">F$5*F$11*(1/$C$48-1/($C$48+$C$49))</f>
        <v>40453.139539094533</v>
      </c>
      <c r="G46" s="304">
        <f t="shared" si="68"/>
        <v>28680.157208717454</v>
      </c>
      <c r="H46" s="304">
        <f t="shared" si="68"/>
        <v>20333.438316247917</v>
      </c>
      <c r="I46" s="304">
        <f t="shared" si="68"/>
        <v>14415.845448538543</v>
      </c>
      <c r="J46" s="304">
        <f t="shared" si="68"/>
        <v>10220.435755328623</v>
      </c>
      <c r="K46" s="304">
        <f t="shared" si="68"/>
        <v>7246.0063061642713</v>
      </c>
      <c r="L46" s="304">
        <f t="shared" si="68"/>
        <v>5137.2180840330675</v>
      </c>
      <c r="M46" s="304">
        <f t="shared" si="68"/>
        <v>3642.1455527115977</v>
      </c>
      <c r="N46" s="52"/>
      <c r="O46" s="52"/>
    </row>
    <row r="47" spans="1:18" ht="14.4">
      <c r="A47" s="94" t="s">
        <v>160</v>
      </c>
      <c r="B47" s="97">
        <f>$N$8</f>
        <v>601.87873505936466</v>
      </c>
      <c r="C47" s="364" t="s">
        <v>185</v>
      </c>
      <c r="D47" s="113" t="s">
        <v>87</v>
      </c>
      <c r="E47" s="345">
        <f t="shared" ref="E47:F47" si="69">E44/E5</f>
        <v>14.938149528845894</v>
      </c>
      <c r="F47" s="346">
        <f t="shared" si="69"/>
        <v>143.86170209364477</v>
      </c>
      <c r="G47" s="346">
        <f>G44/G5</f>
        <v>14.938149528845898</v>
      </c>
      <c r="H47" s="346">
        <f t="shared" ref="H47:M47" si="70">H44/H5</f>
        <v>10.590734904038522</v>
      </c>
      <c r="I47" s="346">
        <f t="shared" si="70"/>
        <v>7.9841162125432605</v>
      </c>
      <c r="J47" s="346">
        <f t="shared" si="70"/>
        <v>5.4513201384764329</v>
      </c>
      <c r="K47" s="346">
        <f t="shared" si="70"/>
        <v>5.6542234992920584</v>
      </c>
      <c r="L47" s="346">
        <f t="shared" si="70"/>
        <v>4.4684323112348263</v>
      </c>
      <c r="M47" s="346">
        <f t="shared" si="70"/>
        <v>3.0044968611718579</v>
      </c>
    </row>
    <row r="48" spans="1:18" ht="13.8" thickBot="1">
      <c r="A48" s="95" t="s">
        <v>83</v>
      </c>
      <c r="B48" s="353">
        <f>$M$8/(B$44*$M$5*$M$11/$N$11)</f>
        <v>0.10440991008689879</v>
      </c>
      <c r="C48" s="363">
        <v>6.686241045110973E-2</v>
      </c>
      <c r="D48" s="107" t="s">
        <v>58</v>
      </c>
      <c r="E48" s="333">
        <f>$C$48*E$8/E$11/E$5</f>
        <v>5.4486641637209645E-5</v>
      </c>
      <c r="F48" s="333">
        <f t="shared" ref="F48:M48" si="71">$C$48*F$8/F$11/F$5</f>
        <v>9.6412674436386443E-6</v>
      </c>
      <c r="G48" s="333">
        <f t="shared" si="71"/>
        <v>3.4107921798223795E-5</v>
      </c>
      <c r="H48" s="333">
        <f t="shared" si="71"/>
        <v>1.2066363019120822E-4</v>
      </c>
      <c r="I48" s="334">
        <f t="shared" si="71"/>
        <v>4.2687184921594577E-4</v>
      </c>
      <c r="J48" s="334">
        <f t="shared" si="71"/>
        <v>1.5101449820819166E-3</v>
      </c>
      <c r="K48" s="334">
        <f t="shared" si="71"/>
        <v>5.3424414636288522E-3</v>
      </c>
      <c r="L48" s="335">
        <f t="shared" si="71"/>
        <v>1.8899960686524716E-2</v>
      </c>
      <c r="M48" s="335">
        <f t="shared" si="71"/>
        <v>6.686241045110973E-2</v>
      </c>
    </row>
    <row r="49" spans="1:14">
      <c r="A49" s="92" t="s">
        <v>51</v>
      </c>
      <c r="B49" s="213">
        <f>$M$8/(B$46*$M$5*$M$11/$N$11)</f>
        <v>0.24184130494769349</v>
      </c>
      <c r="C49" s="256">
        <f>B49-B48</f>
        <v>0.1374313948607947</v>
      </c>
      <c r="D49" s="113" t="s">
        <v>61</v>
      </c>
      <c r="E49" s="336">
        <f>$C49*E$8/E$11/E$5</f>
        <v>1.1199379608004684E-4</v>
      </c>
      <c r="F49" s="336">
        <f t="shared" ref="F49:M49" si="72">$C49*F$8/F$11/F$5</f>
        <v>1.9817006656888115E-5</v>
      </c>
      <c r="G49" s="336">
        <f t="shared" si="72"/>
        <v>7.0106644928099527E-5</v>
      </c>
      <c r="H49" s="336">
        <f t="shared" si="72"/>
        <v>2.4801635020727279E-4</v>
      </c>
      <c r="I49" s="337">
        <f t="shared" si="72"/>
        <v>8.7740769841749818E-4</v>
      </c>
      <c r="J49" s="337">
        <f t="shared" si="72"/>
        <v>3.1040061213662537E-3</v>
      </c>
      <c r="K49" s="337">
        <f t="shared" si="72"/>
        <v>1.0981045663101317E-2</v>
      </c>
      <c r="L49" s="338">
        <f t="shared" si="72"/>
        <v>3.8847656589684983E-2</v>
      </c>
      <c r="M49" s="338">
        <f t="shared" si="72"/>
        <v>0.1374313948607947</v>
      </c>
    </row>
    <row r="50" spans="1:14" ht="13.8" thickBot="1">
      <c r="A50" s="96" t="s">
        <v>49</v>
      </c>
      <c r="B50" s="214">
        <f>$M$8/(B$45*$M$5*$M$11/$N$11)</f>
        <v>5.7914309221239926E-2</v>
      </c>
      <c r="C50" s="253">
        <f>B48-B50</f>
        <v>4.6495600865658862E-2</v>
      </c>
      <c r="D50" s="113" t="s">
        <v>62</v>
      </c>
      <c r="E50" s="339">
        <f>$C$50*E$8/E$11/E$5</f>
        <v>3.7889587362787662E-5</v>
      </c>
      <c r="F50" s="339">
        <f t="shared" ref="F50:M50" si="73">$C$50*F$8/F$11/F$5</f>
        <v>6.7044624905689944E-6</v>
      </c>
      <c r="G50" s="339">
        <f t="shared" si="73"/>
        <v>2.3718383880983732E-5</v>
      </c>
      <c r="H50" s="339">
        <f t="shared" si="73"/>
        <v>8.3908551165294798E-5</v>
      </c>
      <c r="I50" s="340">
        <f t="shared" si="73"/>
        <v>2.9684336816488365E-4</v>
      </c>
      <c r="J50" s="340">
        <f t="shared" si="73"/>
        <v>1.0501430903018388E-3</v>
      </c>
      <c r="K50" s="340">
        <f t="shared" si="73"/>
        <v>3.715092295732672E-3</v>
      </c>
      <c r="L50" s="341">
        <f t="shared" si="73"/>
        <v>1.3142885853627074E-2</v>
      </c>
      <c r="M50" s="341">
        <f t="shared" si="73"/>
        <v>4.6495600865658862E-2</v>
      </c>
    </row>
    <row r="51" spans="1:14" ht="13.8" thickBot="1">
      <c r="E51" s="221"/>
    </row>
    <row r="52" spans="1:14" ht="13.8" thickBot="1">
      <c r="A52" s="79" t="s">
        <v>47</v>
      </c>
      <c r="B52" s="233" t="s">
        <v>54</v>
      </c>
      <c r="C52" s="224"/>
      <c r="D52" s="136" t="str">
        <f>C13</f>
        <v>第2波
（6/11～9/23）</v>
      </c>
      <c r="E52" s="221"/>
    </row>
    <row r="53" spans="1:14">
      <c r="A53" s="89" t="s">
        <v>50</v>
      </c>
      <c r="B53" s="99">
        <v>15043</v>
      </c>
      <c r="C53" s="225"/>
      <c r="D53" s="108" t="s">
        <v>59</v>
      </c>
      <c r="E53" s="296">
        <f>E$13*E$19/$B$62</f>
        <v>4889.5825523793428</v>
      </c>
      <c r="F53" s="296">
        <f t="shared" ref="F53:M53" si="74">F$13*F$19/$B$62</f>
        <v>82485.666099242386</v>
      </c>
      <c r="G53" s="296">
        <f t="shared" si="74"/>
        <v>58158.549234817168</v>
      </c>
      <c r="H53" s="296">
        <f t="shared" si="74"/>
        <v>41006.116687341913</v>
      </c>
      <c r="I53" s="296">
        <f t="shared" si="74"/>
        <v>28912.371919505404</v>
      </c>
      <c r="J53" s="296">
        <f t="shared" si="74"/>
        <v>20385.379488271432</v>
      </c>
      <c r="K53" s="296">
        <f t="shared" si="74"/>
        <v>14373.213586135507</v>
      </c>
      <c r="L53" s="296">
        <f t="shared" si="74"/>
        <v>10134.188029785253</v>
      </c>
      <c r="M53" s="296">
        <f t="shared" si="74"/>
        <v>7145.3587193687517</v>
      </c>
      <c r="N53" s="52">
        <f>SUM(E53:M53)</f>
        <v>267490.42631684715</v>
      </c>
    </row>
    <row r="54" spans="1:14">
      <c r="A54" s="126" t="s">
        <v>48</v>
      </c>
      <c r="B54" s="127">
        <v>73</v>
      </c>
      <c r="C54" s="230"/>
      <c r="D54" s="113" t="s">
        <v>61</v>
      </c>
      <c r="E54" s="332">
        <f>E$13*E$19*(1/$B$64-1/$B$62)</f>
        <v>1750.5310153082794</v>
      </c>
      <c r="F54" s="332">
        <f t="shared" ref="F54:M54" si="75">F$13*F$19*(1/$B$64-1/$B$62)</f>
        <v>29530.888430306266</v>
      </c>
      <c r="G54" s="332">
        <f t="shared" si="75"/>
        <v>20821.479778747085</v>
      </c>
      <c r="H54" s="332">
        <f t="shared" si="75"/>
        <v>14680.696830368886</v>
      </c>
      <c r="I54" s="332">
        <f t="shared" si="75"/>
        <v>10350.986659708575</v>
      </c>
      <c r="J54" s="332">
        <f t="shared" si="75"/>
        <v>7298.2179298074025</v>
      </c>
      <c r="K54" s="332">
        <f t="shared" si="75"/>
        <v>5145.7881941142296</v>
      </c>
      <c r="L54" s="332">
        <f t="shared" si="75"/>
        <v>3628.1646277701852</v>
      </c>
      <c r="M54" s="332">
        <f t="shared" si="75"/>
        <v>2558.126776624681</v>
      </c>
    </row>
    <row r="55" spans="1:14">
      <c r="A55" s="91" t="s">
        <v>52</v>
      </c>
      <c r="B55" s="80">
        <f>B54/B53</f>
        <v>4.8527554344213256E-3</v>
      </c>
      <c r="C55" s="226"/>
      <c r="D55" s="113" t="s">
        <v>62</v>
      </c>
      <c r="E55" s="304">
        <f>E$13*E$19*(1/$B$62-1/$B$63)</f>
        <v>1563.0738317657549</v>
      </c>
      <c r="F55" s="304">
        <f t="shared" ref="F55:M55" si="76">F$13*F$19*(1/$B$62-1/$B$63)</f>
        <v>26368.546761267713</v>
      </c>
      <c r="G55" s="304">
        <f t="shared" si="76"/>
        <v>18591.792945221208</v>
      </c>
      <c r="H55" s="304">
        <f t="shared" si="76"/>
        <v>13108.601245545458</v>
      </c>
      <c r="I55" s="304">
        <f t="shared" si="76"/>
        <v>9242.5419711273207</v>
      </c>
      <c r="J55" s="304">
        <f t="shared" si="76"/>
        <v>6516.6817182023096</v>
      </c>
      <c r="K55" s="304">
        <f t="shared" si="76"/>
        <v>4594.7468509220598</v>
      </c>
      <c r="L55" s="304">
        <f t="shared" si="76"/>
        <v>3239.6393650911709</v>
      </c>
      <c r="M55" s="304">
        <f t="shared" si="76"/>
        <v>2284.1874767795252</v>
      </c>
    </row>
    <row r="56" spans="1:14">
      <c r="A56" s="92" t="s">
        <v>51</v>
      </c>
      <c r="B56" s="81">
        <f>_xlfn.GAMMA.INV(0.975,B$54,1)/B53</f>
        <v>6.027526693123576E-3</v>
      </c>
      <c r="C56" s="226"/>
      <c r="D56" s="113" t="s">
        <v>87</v>
      </c>
      <c r="E56" s="345">
        <f t="shared" ref="E56:F56" si="77">E53/E13</f>
        <v>3.020125109561052</v>
      </c>
      <c r="F56" s="346">
        <f t="shared" si="77"/>
        <v>23.03425470517799</v>
      </c>
      <c r="G56" s="346">
        <f>G53/G13</f>
        <v>3.0201251095610515</v>
      </c>
      <c r="H56" s="346">
        <f t="shared" ref="H56:M56" si="78">H53/H13</f>
        <v>3.7838992975308585</v>
      </c>
      <c r="I56" s="346">
        <f t="shared" si="78"/>
        <v>3.4633890655852184</v>
      </c>
      <c r="J56" s="346">
        <f t="shared" si="78"/>
        <v>2.9226350520819255</v>
      </c>
      <c r="K56" s="346">
        <f t="shared" si="78"/>
        <v>3.4377454164399683</v>
      </c>
      <c r="L56" s="346">
        <f t="shared" si="78"/>
        <v>2.9289560779726167</v>
      </c>
      <c r="M56" s="143">
        <f t="shared" si="78"/>
        <v>2.2923832914240463</v>
      </c>
    </row>
    <row r="57" spans="1:14">
      <c r="A57" s="93" t="s">
        <v>49</v>
      </c>
      <c r="B57" s="82">
        <f>_xlfn.GAMMA.INV(0.025,B$54,1)/B53</f>
        <v>3.8037856094196073E-3</v>
      </c>
      <c r="C57" s="226"/>
      <c r="D57" s="120" t="str">
        <f>C29</f>
        <v>第3波
（現在）
（9/24～2/10）</v>
      </c>
      <c r="E57" s="221"/>
    </row>
    <row r="58" spans="1:14">
      <c r="A58" s="138" t="s">
        <v>161</v>
      </c>
      <c r="B58" s="240">
        <f>$N$3*B55-C44</f>
        <v>412796.4244671315</v>
      </c>
      <c r="C58" s="227"/>
      <c r="D58" s="108" t="s">
        <v>59</v>
      </c>
      <c r="E58" s="296">
        <f>E29*E35/$B$62</f>
        <v>16610.773732540845</v>
      </c>
      <c r="F58" s="296">
        <f t="shared" ref="F58:M58" si="79">F35*F29/$B$62</f>
        <v>137352.67561242142</v>
      </c>
      <c r="G58" s="296">
        <f t="shared" si="79"/>
        <v>119649.67206137507</v>
      </c>
      <c r="H58" s="296">
        <f t="shared" si="79"/>
        <v>104228.35929888481</v>
      </c>
      <c r="I58" s="296">
        <f t="shared" si="79"/>
        <v>90794.656558397255</v>
      </c>
      <c r="J58" s="296">
        <f t="shared" si="79"/>
        <v>79092.386323743252</v>
      </c>
      <c r="K58" s="296">
        <f t="shared" si="79"/>
        <v>68898.38908483315</v>
      </c>
      <c r="L58" s="296">
        <f t="shared" si="79"/>
        <v>60018.267738876209</v>
      </c>
      <c r="M58" s="296">
        <f t="shared" si="79"/>
        <v>52282.680483866228</v>
      </c>
      <c r="N58" s="52">
        <f>SUM(E58:M58)</f>
        <v>728927.86089493823</v>
      </c>
    </row>
    <row r="59" spans="1:14">
      <c r="A59" s="92" t="s">
        <v>51</v>
      </c>
      <c r="B59" s="241">
        <f>$N$3*B56-C44</f>
        <v>560582.64881187456</v>
      </c>
      <c r="C59" s="228"/>
      <c r="D59" s="113" t="s">
        <v>61</v>
      </c>
      <c r="E59" s="332">
        <f>E29*E35*(1/$B$64-1/$B$62)</f>
        <v>5946.8623948134791</v>
      </c>
      <c r="F59" s="332">
        <f t="shared" ref="F59:M59" si="80">F29*F35*(1/$B$64-1/$B$62)</f>
        <v>49173.956287560599</v>
      </c>
      <c r="G59" s="332">
        <f t="shared" si="80"/>
        <v>42836.062111883133</v>
      </c>
      <c r="H59" s="332">
        <f t="shared" si="80"/>
        <v>37315.041452487123</v>
      </c>
      <c r="I59" s="332">
        <f t="shared" si="80"/>
        <v>32505.609758525439</v>
      </c>
      <c r="J59" s="332">
        <f t="shared" si="80"/>
        <v>28316.052311476644</v>
      </c>
      <c r="K59" s="332">
        <f t="shared" si="80"/>
        <v>24666.475247276037</v>
      </c>
      <c r="L59" s="332">
        <f t="shared" si="80"/>
        <v>21487.281999330087</v>
      </c>
      <c r="M59" s="332">
        <f t="shared" si="80"/>
        <v>18717.846108544491</v>
      </c>
    </row>
    <row r="60" spans="1:14">
      <c r="A60" s="93" t="s">
        <v>49</v>
      </c>
      <c r="B60" s="242">
        <f>$N$3*B57-C44</f>
        <v>280836.02048191533</v>
      </c>
      <c r="C60" s="228"/>
      <c r="D60" s="113" t="s">
        <v>62</v>
      </c>
      <c r="E60" s="304">
        <f>E29*E35*(1/$B$62-1/$B$63)</f>
        <v>5310.0373024854989</v>
      </c>
      <c r="F60" s="304">
        <f t="shared" ref="F60:M60" si="81">F29*F35*(1/$B$62-1/$B$63)</f>
        <v>43908.11908233635</v>
      </c>
      <c r="G60" s="304">
        <f t="shared" si="81"/>
        <v>38248.923987893861</v>
      </c>
      <c r="H60" s="304">
        <f t="shared" si="81"/>
        <v>33319.126776720048</v>
      </c>
      <c r="I60" s="304">
        <f t="shared" si="81"/>
        <v>29024.717388507936</v>
      </c>
      <c r="J60" s="304">
        <f t="shared" si="81"/>
        <v>25283.802457613059</v>
      </c>
      <c r="K60" s="304">
        <f t="shared" si="81"/>
        <v>22025.043626047973</v>
      </c>
      <c r="L60" s="304">
        <f t="shared" si="81"/>
        <v>19186.297137962716</v>
      </c>
      <c r="M60" s="304">
        <f t="shared" si="81"/>
        <v>16713.428773001178</v>
      </c>
    </row>
    <row r="61" spans="1:14">
      <c r="A61" s="139" t="s">
        <v>162</v>
      </c>
      <c r="B61" s="97">
        <f>$N$16+$N$24</f>
        <v>1615</v>
      </c>
      <c r="C61" s="229"/>
      <c r="D61" s="113" t="s">
        <v>87</v>
      </c>
      <c r="E61" s="345">
        <f t="shared" ref="E61:F61" si="82">E58/E29</f>
        <v>1.7601752392223</v>
      </c>
      <c r="F61" s="346">
        <f t="shared" si="82"/>
        <v>6.0013403072670695</v>
      </c>
      <c r="G61" s="346">
        <f>G58/G29</f>
        <v>1.7601752392223</v>
      </c>
      <c r="H61" s="346">
        <f t="shared" ref="H61:M61" si="83">H58/H29</f>
        <v>2.1897634207085344</v>
      </c>
      <c r="I61" s="346">
        <f t="shared" si="83"/>
        <v>1.9154990835104906</v>
      </c>
      <c r="J61" s="346">
        <f t="shared" si="83"/>
        <v>1.7922589241727453</v>
      </c>
      <c r="K61" s="346">
        <f t="shared" si="83"/>
        <v>2.3876624994743954</v>
      </c>
      <c r="L61" s="346">
        <f t="shared" si="83"/>
        <v>2.3257485754815241</v>
      </c>
      <c r="M61" s="346">
        <f t="shared" si="83"/>
        <v>1.9709232285545379</v>
      </c>
    </row>
    <row r="62" spans="1:14">
      <c r="A62" s="95" t="s">
        <v>84</v>
      </c>
      <c r="B62" s="215">
        <f>($M$16+$M$24)/(B$58*($M$13*$M$19+$M$21*$M$27)/($N$19+$N$27))</f>
        <v>5.8834014850275597E-2</v>
      </c>
      <c r="C62" s="231"/>
      <c r="D62" s="107" t="s">
        <v>58</v>
      </c>
      <c r="E62" s="333">
        <f>$B$62*E$32/E$35/E$29</f>
        <v>2.2763148459265255E-5</v>
      </c>
      <c r="F62" s="333">
        <f t="shared" ref="F62:M62" si="84">$B$62*F$32/F$35/F$29</f>
        <v>8.4836078766451365E-6</v>
      </c>
      <c r="G62" s="333">
        <f t="shared" si="84"/>
        <v>3.0012468351796192E-5</v>
      </c>
      <c r="H62" s="333">
        <f t="shared" si="84"/>
        <v>1.0617514030171913E-4</v>
      </c>
      <c r="I62" s="334">
        <f t="shared" si="84"/>
        <v>3.7561590356212973E-4</v>
      </c>
      <c r="J62" s="334">
        <f t="shared" si="84"/>
        <v>1.3288167701767627E-3</v>
      </c>
      <c r="K62" s="334">
        <f t="shared" si="84"/>
        <v>4.7009564609953591E-3</v>
      </c>
      <c r="L62" s="335">
        <f t="shared" si="84"/>
        <v>1.6630578529825715E-2</v>
      </c>
      <c r="M62" s="335">
        <f t="shared" si="84"/>
        <v>5.8834014850275604E-2</v>
      </c>
    </row>
    <row r="63" spans="1:14">
      <c r="A63" s="92" t="s">
        <v>51</v>
      </c>
      <c r="B63" s="216">
        <f>($M$16+$M$24)/(B$60*($M$13*$M$19+$M$21*$M$27)/($N$19+$N$27))</f>
        <v>8.6479187839096403E-2</v>
      </c>
      <c r="C63" s="251">
        <f>B63-B62</f>
        <v>2.7645172988820806E-2</v>
      </c>
      <c r="D63" s="113" t="s">
        <v>61</v>
      </c>
      <c r="E63" s="336">
        <f>$C$63*E$32/E$35/E$29</f>
        <v>1.0696043411758597E-5</v>
      </c>
      <c r="F63" s="336">
        <f t="shared" ref="F63:M63" si="85">$C$63*F$32/F$35/F$29</f>
        <v>3.9863131543211173E-6</v>
      </c>
      <c r="G63" s="336">
        <f t="shared" si="85"/>
        <v>1.4102384165323178E-5</v>
      </c>
      <c r="H63" s="336">
        <f t="shared" si="85"/>
        <v>4.9890019034449681E-5</v>
      </c>
      <c r="I63" s="337">
        <f t="shared" si="85"/>
        <v>1.7649597189233238E-4</v>
      </c>
      <c r="J63" s="337">
        <f t="shared" si="85"/>
        <v>6.2438998214670819E-4</v>
      </c>
      <c r="K63" s="337">
        <f t="shared" si="85"/>
        <v>2.2089050850576586E-3</v>
      </c>
      <c r="L63" s="338">
        <f t="shared" si="85"/>
        <v>7.8144458019942086E-3</v>
      </c>
      <c r="M63" s="338">
        <f t="shared" si="85"/>
        <v>2.7645172988820806E-2</v>
      </c>
    </row>
    <row r="64" spans="1:14" ht="13.8" thickBot="1">
      <c r="A64" s="96" t="s">
        <v>49</v>
      </c>
      <c r="B64" s="217">
        <f>($M$16+$M$24)/(B$59*($M$13*$M$19+$M$21*$M$27)/($N$19+$N$27))</f>
        <v>4.33236223395672E-2</v>
      </c>
      <c r="C64" s="252">
        <f>B62-B64</f>
        <v>1.5510392510708397E-2</v>
      </c>
      <c r="D64" s="113" t="s">
        <v>62</v>
      </c>
      <c r="E64" s="339">
        <f>$C$64*E$32/E$35/E$29</f>
        <v>6.0010415451203456E-6</v>
      </c>
      <c r="F64" s="339">
        <f t="shared" ref="F64:M64" si="86">$C$64*F$32/F$35/F$29</f>
        <v>2.2365308301425073E-6</v>
      </c>
      <c r="G64" s="339">
        <f t="shared" si="86"/>
        <v>7.9121774289281204E-6</v>
      </c>
      <c r="H64" s="339">
        <f t="shared" si="86"/>
        <v>2.7990918266416476E-5</v>
      </c>
      <c r="I64" s="340">
        <f t="shared" si="86"/>
        <v>9.902350047569011E-5</v>
      </c>
      <c r="J64" s="340">
        <f t="shared" si="86"/>
        <v>3.5031553995939536E-4</v>
      </c>
      <c r="K64" s="340">
        <f t="shared" si="86"/>
        <v>1.2393116477150824E-3</v>
      </c>
      <c r="L64" s="341">
        <f t="shared" si="86"/>
        <v>4.3843140967720021E-3</v>
      </c>
      <c r="M64" s="341">
        <f t="shared" si="86"/>
        <v>1.5510392510708397E-2</v>
      </c>
    </row>
    <row r="65" spans="1:17">
      <c r="A65" s="164" t="s">
        <v>109</v>
      </c>
      <c r="B65" s="165">
        <f>C$48/B$62</f>
        <v>1.1364584011692094</v>
      </c>
      <c r="C65" s="165"/>
    </row>
    <row r="66" spans="1:17">
      <c r="A66" s="262"/>
      <c r="B66" s="165"/>
      <c r="C66" s="398" t="s">
        <v>168</v>
      </c>
      <c r="D66" s="263" t="str">
        <f>C5</f>
        <v>第1波
（2/1～6/10)</v>
      </c>
      <c r="E66" s="68">
        <f>E$11/$C$48</f>
        <v>14.938149528845896</v>
      </c>
      <c r="F66" s="69">
        <f t="shared" ref="F66:M66" si="87">F$11/$C$48</f>
        <v>143.86170209364477</v>
      </c>
      <c r="G66" s="69">
        <f t="shared" si="87"/>
        <v>14.938149528845896</v>
      </c>
      <c r="H66" s="69">
        <f t="shared" si="87"/>
        <v>10.590734904038522</v>
      </c>
      <c r="I66" s="69">
        <f t="shared" si="87"/>
        <v>7.9841162125432596</v>
      </c>
      <c r="J66" s="69">
        <f t="shared" si="87"/>
        <v>5.451320138476432</v>
      </c>
      <c r="K66" s="69">
        <f t="shared" si="87"/>
        <v>5.6542234992920593</v>
      </c>
      <c r="L66" s="69">
        <f t="shared" si="87"/>
        <v>4.4684323112348263</v>
      </c>
      <c r="M66" s="69">
        <f t="shared" si="87"/>
        <v>3.0044968611718579</v>
      </c>
    </row>
    <row r="67" spans="1:17">
      <c r="A67" s="262"/>
      <c r="B67" s="165"/>
      <c r="C67" s="399"/>
      <c r="D67" s="263" t="str">
        <f>C13</f>
        <v>第2波
（6/11～9/23）</v>
      </c>
      <c r="E67" s="68">
        <f>E$19/$C$48</f>
        <v>2.6574884804000662</v>
      </c>
      <c r="F67" s="69">
        <f t="shared" ref="F67:M67" si="88">F$19/$C$48</f>
        <v>20.268453892795307</v>
      </c>
      <c r="G67" s="69">
        <f t="shared" si="88"/>
        <v>2.6574884804000662</v>
      </c>
      <c r="H67" s="69">
        <f t="shared" si="88"/>
        <v>3.3295537202575241</v>
      </c>
      <c r="I67" s="69">
        <f t="shared" si="88"/>
        <v>3.0475282351047954</v>
      </c>
      <c r="J67" s="69">
        <f t="shared" si="88"/>
        <v>2.5717043836140983</v>
      </c>
      <c r="K67" s="69">
        <f t="shared" si="88"/>
        <v>3.0249637055814378</v>
      </c>
      <c r="L67" s="69">
        <f t="shared" si="88"/>
        <v>2.5772664225626318</v>
      </c>
      <c r="M67" s="69">
        <f t="shared" si="88"/>
        <v>2.0171290819493262</v>
      </c>
    </row>
    <row r="68" spans="1:17">
      <c r="A68" s="262"/>
      <c r="B68" s="165"/>
      <c r="C68" s="399"/>
      <c r="D68" s="263" t="str">
        <f>C21</f>
        <v>第3波
（前半）
（9/24～12/16）</v>
      </c>
      <c r="E68" s="330">
        <f>E$27/$C$48</f>
        <v>1.1345571770765459</v>
      </c>
      <c r="F68" s="69">
        <f t="shared" ref="F68:M68" si="89">F$27/$C$48</f>
        <v>4.3782888879194291</v>
      </c>
      <c r="G68" s="331">
        <f t="shared" si="89"/>
        <v>1.1345571770765459</v>
      </c>
      <c r="H68" s="331">
        <f t="shared" si="89"/>
        <v>1.3386543485041691</v>
      </c>
      <c r="I68" s="331">
        <f t="shared" si="89"/>
        <v>1.1108435188149124</v>
      </c>
      <c r="J68" s="331">
        <f t="shared" si="89"/>
        <v>1.0054791156039402</v>
      </c>
      <c r="K68" s="331">
        <f t="shared" si="89"/>
        <v>1.2877449903656535</v>
      </c>
      <c r="L68" s="331">
        <f t="shared" si="89"/>
        <v>1.296089060023363</v>
      </c>
      <c r="M68" s="331">
        <f t="shared" si="89"/>
        <v>1.1715562105855744</v>
      </c>
    </row>
    <row r="69" spans="1:17">
      <c r="A69" s="262"/>
      <c r="B69" s="165"/>
      <c r="C69" s="400"/>
      <c r="D69" s="263" t="str">
        <f>C29</f>
        <v>第3波
（現在）
（9/24～2/10）</v>
      </c>
      <c r="E69" s="68">
        <f>E$35/$C$48</f>
        <v>1.5488250493035196</v>
      </c>
      <c r="F69" s="69">
        <f t="shared" ref="F69:M69" si="90">F$35/$C$48</f>
        <v>5.2807390935671545</v>
      </c>
      <c r="G69" s="69">
        <f t="shared" si="90"/>
        <v>1.5488250493035196</v>
      </c>
      <c r="H69" s="69">
        <f t="shared" si="90"/>
        <v>1.9268311259397306</v>
      </c>
      <c r="I69" s="69">
        <f t="shared" si="90"/>
        <v>1.685498634652874</v>
      </c>
      <c r="J69" s="69">
        <f t="shared" si="90"/>
        <v>1.5770563377672566</v>
      </c>
      <c r="K69" s="69">
        <f t="shared" si="90"/>
        <v>2.1009677934695401</v>
      </c>
      <c r="L69" s="69">
        <f t="shared" si="90"/>
        <v>2.0464880835838346</v>
      </c>
      <c r="M69" s="69">
        <f t="shared" si="90"/>
        <v>1.734267815281946</v>
      </c>
    </row>
    <row r="70" spans="1:17">
      <c r="B70" s="115"/>
      <c r="C70" s="115"/>
      <c r="N70" s="61" t="s">
        <v>158</v>
      </c>
      <c r="O70" s="183"/>
      <c r="P70" s="281"/>
    </row>
    <row r="71" spans="1:17" ht="13.2" customHeight="1">
      <c r="C71" s="392" t="s">
        <v>177</v>
      </c>
      <c r="D71" s="119" t="s">
        <v>63</v>
      </c>
      <c r="E71" s="117">
        <f>E5+E13+E29</f>
        <v>11340</v>
      </c>
      <c r="F71" s="116">
        <f t="shared" ref="F71:N71" si="91">F5+F13+F29</f>
        <v>26886</v>
      </c>
      <c r="G71" s="116">
        <f t="shared" si="91"/>
        <v>90087</v>
      </c>
      <c r="H71" s="116">
        <f t="shared" si="91"/>
        <v>61289</v>
      </c>
      <c r="I71" s="116">
        <f t="shared" si="91"/>
        <v>58432</v>
      </c>
      <c r="J71" s="116">
        <f t="shared" si="91"/>
        <v>53892</v>
      </c>
      <c r="K71" s="116">
        <f t="shared" si="91"/>
        <v>34942</v>
      </c>
      <c r="L71" s="116">
        <f t="shared" si="91"/>
        <v>30975</v>
      </c>
      <c r="M71" s="118">
        <f t="shared" si="91"/>
        <v>31446</v>
      </c>
      <c r="N71" s="117">
        <f t="shared" si="91"/>
        <v>406392</v>
      </c>
      <c r="O71" s="183"/>
      <c r="P71" s="183"/>
      <c r="Q71" s="218"/>
    </row>
    <row r="72" spans="1:17" ht="13.2" customHeight="1">
      <c r="C72" s="393"/>
      <c r="D72" s="279" t="str">
        <f>D66</f>
        <v>第1波
（2/1～6/10)</v>
      </c>
      <c r="E72" s="267">
        <f>E66*E5</f>
        <v>4242.4344661922341</v>
      </c>
      <c r="F72" s="268">
        <f t="shared" ref="F72:M72" si="92">F66*F5</f>
        <v>60134.191475143511</v>
      </c>
      <c r="G72" s="268">
        <f t="shared" si="92"/>
        <v>42633.478755326185</v>
      </c>
      <c r="H72" s="268">
        <f t="shared" si="92"/>
        <v>30225.957416125941</v>
      </c>
      <c r="I72" s="268">
        <f t="shared" si="92"/>
        <v>21429.367914466107</v>
      </c>
      <c r="J72" s="268">
        <f t="shared" si="92"/>
        <v>15192.829225933816</v>
      </c>
      <c r="K72" s="268">
        <f t="shared" si="92"/>
        <v>10771.295766151374</v>
      </c>
      <c r="L72" s="268">
        <f t="shared" si="92"/>
        <v>7636.5508199003179</v>
      </c>
      <c r="M72" s="284">
        <f t="shared" si="92"/>
        <v>5414.1033438316881</v>
      </c>
      <c r="N72" s="267">
        <f>SUM(E72:M72)</f>
        <v>197680.20918307119</v>
      </c>
      <c r="O72" s="183"/>
      <c r="P72" s="282"/>
      <c r="Q72" s="218"/>
    </row>
    <row r="73" spans="1:17" ht="13.2" customHeight="1">
      <c r="C73" s="393"/>
      <c r="D73" s="280" t="str">
        <f t="shared" ref="D73:D75" si="93">D67</f>
        <v>第2波
（6/11～9/23）</v>
      </c>
      <c r="E73" s="271">
        <f>E67*E13</f>
        <v>4302.4738497677072</v>
      </c>
      <c r="F73" s="272">
        <f t="shared" ref="F73:M73" si="94">F67*F13</f>
        <v>72581.333390100001</v>
      </c>
      <c r="G73" s="272">
        <f t="shared" si="94"/>
        <v>51175.255667064077</v>
      </c>
      <c r="H73" s="272">
        <f t="shared" si="94"/>
        <v>36082.373666430787</v>
      </c>
      <c r="I73" s="272">
        <f t="shared" si="94"/>
        <v>25440.765706654831</v>
      </c>
      <c r="J73" s="272">
        <f t="shared" si="94"/>
        <v>17937.638075708335</v>
      </c>
      <c r="K73" s="272">
        <f t="shared" si="94"/>
        <v>12647.373253035992</v>
      </c>
      <c r="L73" s="272">
        <f t="shared" si="94"/>
        <v>8917.3418220667063</v>
      </c>
      <c r="M73" s="285">
        <f t="shared" si="94"/>
        <v>6287.3913484360501</v>
      </c>
      <c r="N73" s="271">
        <f t="shared" ref="N73:N79" si="95">SUM(E73:M73)</f>
        <v>235371.94677926446</v>
      </c>
      <c r="O73" s="183"/>
      <c r="P73" s="282"/>
      <c r="Q73" s="218"/>
    </row>
    <row r="74" spans="1:17" ht="13.2" customHeight="1" thickBot="1">
      <c r="C74" s="393"/>
      <c r="D74" s="280" t="str">
        <f t="shared" si="93"/>
        <v>第3波
（前半）
（9/24～12/16）</v>
      </c>
      <c r="E74" s="271">
        <f>E68*E21</f>
        <v>2381.4355146836697</v>
      </c>
      <c r="F74" s="272">
        <f t="shared" ref="F74:M74" si="96">F68*F21</f>
        <v>27517.545660573611</v>
      </c>
      <c r="G74" s="272">
        <f t="shared" si="96"/>
        <v>22844.308760436252</v>
      </c>
      <c r="H74" s="272">
        <f t="shared" si="96"/>
        <v>18964.716155258564</v>
      </c>
      <c r="I74" s="272">
        <f t="shared" si="96"/>
        <v>15743.985192163753</v>
      </c>
      <c r="J74" s="272">
        <f t="shared" si="96"/>
        <v>13070.223023735618</v>
      </c>
      <c r="K74" s="272">
        <f t="shared" si="96"/>
        <v>10850.539288820997</v>
      </c>
      <c r="L74" s="272">
        <f t="shared" si="96"/>
        <v>9007.8189671623732</v>
      </c>
      <c r="M74" s="285">
        <f t="shared" si="96"/>
        <v>7478.0432921677211</v>
      </c>
      <c r="N74" s="271">
        <f t="shared" si="95"/>
        <v>127858.61585500256</v>
      </c>
      <c r="O74" s="183"/>
      <c r="P74" s="282"/>
      <c r="Q74" s="218"/>
    </row>
    <row r="75" spans="1:17" ht="13.2" customHeight="1">
      <c r="C75" s="393"/>
      <c r="D75" s="274" t="str">
        <f t="shared" si="93"/>
        <v>第3波
（現在）
（9/24～2/10）</v>
      </c>
      <c r="E75" s="275">
        <f>E69*E29</f>
        <v>14616.261990277315</v>
      </c>
      <c r="F75" s="276">
        <f t="shared" ref="F75:M75" si="97">F69*F29</f>
        <v>120860.27563447147</v>
      </c>
      <c r="G75" s="276">
        <f t="shared" si="97"/>
        <v>105282.93155145604</v>
      </c>
      <c r="H75" s="276">
        <f t="shared" si="97"/>
        <v>91713.307932479293</v>
      </c>
      <c r="I75" s="276">
        <f t="shared" si="97"/>
        <v>79892.635282546224</v>
      </c>
      <c r="J75" s="276">
        <f t="shared" si="97"/>
        <v>69595.496185669035</v>
      </c>
      <c r="K75" s="276">
        <f t="shared" si="97"/>
        <v>60625.526648357052</v>
      </c>
      <c r="L75" s="276">
        <f t="shared" si="97"/>
        <v>52811.671484964434</v>
      </c>
      <c r="M75" s="286">
        <f t="shared" si="97"/>
        <v>46004.922335984178</v>
      </c>
      <c r="N75" s="275">
        <f t="shared" si="95"/>
        <v>641403.02904620511</v>
      </c>
      <c r="O75" s="178"/>
      <c r="P75" s="283" t="s">
        <v>100</v>
      </c>
      <c r="Q75" s="218"/>
    </row>
    <row r="76" spans="1:17" ht="13.2" customHeight="1">
      <c r="C76" s="393"/>
      <c r="D76" s="266" t="s">
        <v>169</v>
      </c>
      <c r="E76" s="267">
        <f>E72</f>
        <v>4242.4344661922341</v>
      </c>
      <c r="F76" s="268">
        <f t="shared" ref="F76:M76" si="98">F72</f>
        <v>60134.191475143511</v>
      </c>
      <c r="G76" s="268">
        <f t="shared" si="98"/>
        <v>42633.478755326185</v>
      </c>
      <c r="H76" s="268">
        <f t="shared" si="98"/>
        <v>30225.957416125941</v>
      </c>
      <c r="I76" s="268">
        <f t="shared" si="98"/>
        <v>21429.367914466107</v>
      </c>
      <c r="J76" s="268">
        <f t="shared" si="98"/>
        <v>15192.829225933816</v>
      </c>
      <c r="K76" s="268">
        <f t="shared" si="98"/>
        <v>10771.295766151374</v>
      </c>
      <c r="L76" s="268">
        <f t="shared" si="98"/>
        <v>7636.5508199003179</v>
      </c>
      <c r="M76" s="284">
        <f t="shared" si="98"/>
        <v>5414.1033438316881</v>
      </c>
      <c r="N76" s="277">
        <f t="shared" si="95"/>
        <v>197680.20918307119</v>
      </c>
      <c r="O76" s="269"/>
      <c r="P76" s="287">
        <f t="shared" ref="P76:P80" si="99">N76/$N$3</f>
        <v>1.5713848106762415E-3</v>
      </c>
      <c r="Q76" s="218"/>
    </row>
    <row r="77" spans="1:17" ht="13.2" customHeight="1">
      <c r="C77" s="393"/>
      <c r="D77" s="270" t="s">
        <v>170</v>
      </c>
      <c r="E77" s="271">
        <f>E72+E73</f>
        <v>8544.9083159599413</v>
      </c>
      <c r="F77" s="272">
        <f t="shared" ref="F77:M77" si="100">F72+F73</f>
        <v>132715.52486524353</v>
      </c>
      <c r="G77" s="272">
        <f t="shared" si="100"/>
        <v>93808.734422390262</v>
      </c>
      <c r="H77" s="272">
        <f t="shared" si="100"/>
        <v>66308.331082556731</v>
      </c>
      <c r="I77" s="272">
        <f t="shared" si="100"/>
        <v>46870.133621120942</v>
      </c>
      <c r="J77" s="272">
        <f t="shared" si="100"/>
        <v>33130.467301642151</v>
      </c>
      <c r="K77" s="272">
        <f t="shared" si="100"/>
        <v>23418.669019187364</v>
      </c>
      <c r="L77" s="272">
        <f t="shared" si="100"/>
        <v>16553.892641967024</v>
      </c>
      <c r="M77" s="285">
        <f t="shared" si="100"/>
        <v>11701.494692267737</v>
      </c>
      <c r="N77" s="278">
        <f t="shared" si="95"/>
        <v>433052.15596233576</v>
      </c>
      <c r="O77" s="273"/>
      <c r="P77" s="288">
        <f t="shared" si="99"/>
        <v>3.4423859774430506E-3</v>
      </c>
      <c r="Q77" s="218"/>
    </row>
    <row r="78" spans="1:17" ht="13.2" customHeight="1">
      <c r="C78" s="393"/>
      <c r="D78" s="270" t="s">
        <v>171</v>
      </c>
      <c r="E78" s="271">
        <f>E77+E74</f>
        <v>10926.343830643611</v>
      </c>
      <c r="F78" s="272">
        <f t="shared" ref="F78:M78" si="101">F77+F74</f>
        <v>160233.07052581714</v>
      </c>
      <c r="G78" s="272">
        <f t="shared" si="101"/>
        <v>116653.04318282651</v>
      </c>
      <c r="H78" s="272">
        <f t="shared" si="101"/>
        <v>85273.047237815292</v>
      </c>
      <c r="I78" s="272">
        <f t="shared" si="101"/>
        <v>62614.118813284695</v>
      </c>
      <c r="J78" s="272">
        <f t="shared" si="101"/>
        <v>46200.690325377771</v>
      </c>
      <c r="K78" s="272">
        <f t="shared" si="101"/>
        <v>34269.208308008361</v>
      </c>
      <c r="L78" s="272">
        <f t="shared" si="101"/>
        <v>25561.711609129397</v>
      </c>
      <c r="M78" s="285">
        <f t="shared" si="101"/>
        <v>19179.537984435457</v>
      </c>
      <c r="N78" s="278">
        <f t="shared" si="95"/>
        <v>560910.7718173383</v>
      </c>
      <c r="O78" s="273"/>
      <c r="P78" s="288">
        <f t="shared" si="99"/>
        <v>4.4587501734287627E-3</v>
      </c>
      <c r="Q78" s="218"/>
    </row>
    <row r="79" spans="1:17" ht="13.2" customHeight="1">
      <c r="C79" s="393"/>
      <c r="D79" s="280" t="s">
        <v>178</v>
      </c>
      <c r="E79" s="271">
        <f>E77+E75</f>
        <v>23161.170306237254</v>
      </c>
      <c r="F79" s="272">
        <f t="shared" ref="F79:M79" si="102">F77+F75</f>
        <v>253575.800499715</v>
      </c>
      <c r="G79" s="272">
        <f t="shared" si="102"/>
        <v>199091.66597384631</v>
      </c>
      <c r="H79" s="272">
        <f t="shared" si="102"/>
        <v>158021.63901503602</v>
      </c>
      <c r="I79" s="272">
        <f t="shared" si="102"/>
        <v>126762.76890366717</v>
      </c>
      <c r="J79" s="272">
        <f t="shared" si="102"/>
        <v>102725.96348731118</v>
      </c>
      <c r="K79" s="272">
        <f t="shared" si="102"/>
        <v>84044.195667544409</v>
      </c>
      <c r="L79" s="272">
        <f t="shared" si="102"/>
        <v>69365.564126931451</v>
      </c>
      <c r="M79" s="285">
        <f t="shared" si="102"/>
        <v>57706.417028251919</v>
      </c>
      <c r="N79" s="278">
        <f t="shared" si="95"/>
        <v>1074455.1850085407</v>
      </c>
      <c r="O79" s="273"/>
      <c r="P79" s="288">
        <f t="shared" si="99"/>
        <v>8.5409792131044583E-3</v>
      </c>
      <c r="Q79" s="218"/>
    </row>
    <row r="80" spans="1:17" ht="13.2" customHeight="1">
      <c r="C80" s="393"/>
      <c r="D80" s="314" t="s">
        <v>179</v>
      </c>
      <c r="E80" s="315">
        <v>0</v>
      </c>
      <c r="F80" s="316">
        <v>0</v>
      </c>
      <c r="G80" s="316">
        <v>0</v>
      </c>
      <c r="H80" s="316">
        <v>0</v>
      </c>
      <c r="I80" s="316">
        <v>0</v>
      </c>
      <c r="J80" s="316">
        <v>0</v>
      </c>
      <c r="K80" s="316">
        <v>0</v>
      </c>
      <c r="L80" s="316">
        <v>0</v>
      </c>
      <c r="M80" s="317">
        <v>0</v>
      </c>
      <c r="N80" s="318">
        <f>SUM(E80:M80)</f>
        <v>0</v>
      </c>
      <c r="O80" s="295"/>
      <c r="P80" s="288">
        <f t="shared" si="99"/>
        <v>0</v>
      </c>
      <c r="Q80" s="218"/>
    </row>
    <row r="81" spans="2:17">
      <c r="C81" s="393"/>
      <c r="D81" s="140" t="s">
        <v>180</v>
      </c>
      <c r="E81" s="222">
        <f>E44+E53+E58+E80</f>
        <v>25742.790751112421</v>
      </c>
      <c r="F81" s="296">
        <f t="shared" ref="F81:M81" si="103">F44+F53+F58+F80</f>
        <v>279972.5331868073</v>
      </c>
      <c r="G81" s="296">
        <f t="shared" si="103"/>
        <v>220441.70005151845</v>
      </c>
      <c r="H81" s="296">
        <f t="shared" si="103"/>
        <v>175460.43340235268</v>
      </c>
      <c r="I81" s="296">
        <f t="shared" si="103"/>
        <v>141136.39639236877</v>
      </c>
      <c r="J81" s="296">
        <f t="shared" si="103"/>
        <v>114670.5950379485</v>
      </c>
      <c r="K81" s="296">
        <f t="shared" si="103"/>
        <v>94042.89843712002</v>
      </c>
      <c r="L81" s="296">
        <f t="shared" si="103"/>
        <v>77789.006588561781</v>
      </c>
      <c r="M81" s="297">
        <f t="shared" si="103"/>
        <v>64842.142547066673</v>
      </c>
      <c r="N81" s="298">
        <f>SUM(E81:M81)</f>
        <v>1194098.4963948564</v>
      </c>
      <c r="O81" s="264"/>
      <c r="P81" s="265">
        <f>N81/$N$3</f>
        <v>9.4920389220576815E-3</v>
      </c>
    </row>
    <row r="82" spans="2:17">
      <c r="C82" s="393"/>
      <c r="D82" s="113" t="s">
        <v>61</v>
      </c>
      <c r="E82" s="299">
        <f>SQRT(E45^2+E54^2+E59^2)</f>
        <v>11499.158562865638</v>
      </c>
      <c r="F82" s="300">
        <f t="shared" ref="F82:M82" si="104">SQRT(F45^2+F54^2+F59^2)</f>
        <v>148782.44496982687</v>
      </c>
      <c r="G82" s="300">
        <f t="shared" si="104"/>
        <v>108357.19543514411</v>
      </c>
      <c r="H82" s="300">
        <f t="shared" si="104"/>
        <v>79808.333680222408</v>
      </c>
      <c r="I82" s="300">
        <f t="shared" si="104"/>
        <v>59641.040879915243</v>
      </c>
      <c r="J82" s="300">
        <f t="shared" si="104"/>
        <v>45365.553712211426</v>
      </c>
      <c r="K82" s="300">
        <f t="shared" si="104"/>
        <v>35207.6335282375</v>
      </c>
      <c r="L82" s="300">
        <f t="shared" si="104"/>
        <v>27906.915240035854</v>
      </c>
      <c r="M82" s="301">
        <f t="shared" si="104"/>
        <v>22575.854736760652</v>
      </c>
      <c r="N82" s="302">
        <f>SUM(E82:M82)</f>
        <v>539144.13074521965</v>
      </c>
      <c r="O82" s="234" t="s">
        <v>106</v>
      </c>
      <c r="P82" s="235">
        <f t="shared" ref="P82:P83" si="105">N82/$N$3</f>
        <v>4.285724409739425E-3</v>
      </c>
    </row>
    <row r="83" spans="2:17" ht="13.8" thickBot="1">
      <c r="C83" s="393"/>
      <c r="D83" s="113" t="s">
        <v>62</v>
      </c>
      <c r="E83" s="303">
        <f>IF((E46+E55+E60)&lt;0,0,SQRT(E46^2+E55^2+E60^2))</f>
        <v>6227.7370894011128</v>
      </c>
      <c r="F83" s="304">
        <f t="shared" ref="F83:M83" si="106">IF((F46+F55+F60)&lt;0,0,SQRT(F46^2+F55^2+F60^2))</f>
        <v>65266.221571493203</v>
      </c>
      <c r="G83" s="304">
        <f t="shared" si="106"/>
        <v>51295.09107766948</v>
      </c>
      <c r="H83" s="304">
        <f t="shared" si="106"/>
        <v>41175.822390554844</v>
      </c>
      <c r="I83" s="304">
        <f t="shared" si="106"/>
        <v>33699.783405341863</v>
      </c>
      <c r="J83" s="304">
        <f t="shared" si="106"/>
        <v>28039.171071213073</v>
      </c>
      <c r="K83" s="304">
        <f t="shared" si="106"/>
        <v>23637.234456305312</v>
      </c>
      <c r="L83" s="304">
        <f t="shared" si="106"/>
        <v>20124.618523712717</v>
      </c>
      <c r="M83" s="305">
        <f t="shared" si="106"/>
        <v>17257.50381736585</v>
      </c>
      <c r="N83" s="306">
        <f>SUM(E83:M83)</f>
        <v>286723.18340305745</v>
      </c>
      <c r="O83" s="236" t="s">
        <v>107</v>
      </c>
      <c r="P83" s="237">
        <f t="shared" si="105"/>
        <v>2.279198596208724E-3</v>
      </c>
    </row>
    <row r="84" spans="2:17">
      <c r="C84" s="393"/>
      <c r="D84" s="113" t="s">
        <v>87</v>
      </c>
      <c r="E84" s="342">
        <f t="shared" ref="E84:F84" si="107">E81/E71</f>
        <v>2.2700873678229647</v>
      </c>
      <c r="F84" s="343">
        <f t="shared" si="107"/>
        <v>10.413320433936148</v>
      </c>
      <c r="G84" s="343">
        <f>G81/G71</f>
        <v>2.446986802219171</v>
      </c>
      <c r="H84" s="343">
        <f t="shared" ref="H84:N84" si="108">H81/H71</f>
        <v>2.8628372693689355</v>
      </c>
      <c r="I84" s="343">
        <f t="shared" si="108"/>
        <v>2.4153956118628281</v>
      </c>
      <c r="J84" s="343">
        <f t="shared" si="108"/>
        <v>2.1277851079556984</v>
      </c>
      <c r="K84" s="343">
        <f t="shared" si="108"/>
        <v>2.6913999896147907</v>
      </c>
      <c r="L84" s="343">
        <f t="shared" si="108"/>
        <v>2.5113480738841574</v>
      </c>
      <c r="M84" s="343">
        <f t="shared" si="108"/>
        <v>2.0620155996650342</v>
      </c>
      <c r="N84" s="343">
        <f t="shared" si="108"/>
        <v>2.9382923295607601</v>
      </c>
    </row>
    <row r="85" spans="2:17">
      <c r="C85" s="393"/>
      <c r="D85" s="119" t="s">
        <v>103</v>
      </c>
      <c r="E85" s="222">
        <f>E8+E16+E32</f>
        <v>0.88981472967000186</v>
      </c>
      <c r="F85" s="69">
        <f t="shared" ref="F85:M85" si="109">F8+F16+F32</f>
        <v>2.4447921098525094</v>
      </c>
      <c r="G85" s="69">
        <f t="shared" si="109"/>
        <v>6.7906029737140443</v>
      </c>
      <c r="H85" s="69">
        <f t="shared" si="109"/>
        <v>19.067464612318908</v>
      </c>
      <c r="I85" s="69">
        <f t="shared" si="109"/>
        <v>54.111457573641999</v>
      </c>
      <c r="J85" s="69">
        <f t="shared" si="109"/>
        <v>155.13109828989317</v>
      </c>
      <c r="K85" s="69">
        <f t="shared" si="109"/>
        <v>449.00119571162554</v>
      </c>
      <c r="L85" s="69">
        <f t="shared" si="109"/>
        <v>1311.0064349976135</v>
      </c>
      <c r="M85" s="160">
        <f t="shared" si="109"/>
        <v>3858.3901410058875</v>
      </c>
      <c r="N85" s="68">
        <f>N8+N16+N32</f>
        <v>6063.8787350593648</v>
      </c>
    </row>
    <row r="86" spans="2:17">
      <c r="C86" s="394"/>
      <c r="D86" s="119" t="s">
        <v>64</v>
      </c>
      <c r="E86" s="223">
        <f>E85/E71</f>
        <v>7.8466907378307044E-5</v>
      </c>
      <c r="F86" s="121">
        <f t="shared" ref="F86:N86" si="110">F85/F71</f>
        <v>9.0931790145522187E-5</v>
      </c>
      <c r="G86" s="121">
        <f t="shared" si="110"/>
        <v>7.5378278483177866E-5</v>
      </c>
      <c r="H86" s="121">
        <f t="shared" si="110"/>
        <v>3.1110745178284695E-4</v>
      </c>
      <c r="I86" s="125">
        <f t="shared" si="110"/>
        <v>9.2605862495964534E-4</v>
      </c>
      <c r="J86" s="125">
        <f t="shared" si="110"/>
        <v>2.8785552269333698E-3</v>
      </c>
      <c r="K86" s="124">
        <f t="shared" si="110"/>
        <v>1.2849899711282283E-2</v>
      </c>
      <c r="L86" s="122">
        <f t="shared" si="110"/>
        <v>4.232466295391811E-2</v>
      </c>
      <c r="M86" s="123">
        <f t="shared" si="110"/>
        <v>0.12269891690535799</v>
      </c>
      <c r="N86" s="401">
        <f t="shared" si="110"/>
        <v>1.4921255179874025E-2</v>
      </c>
      <c r="O86" s="162" t="s">
        <v>104</v>
      </c>
    </row>
    <row r="87" spans="2:17">
      <c r="D87" s="141" t="s">
        <v>86</v>
      </c>
      <c r="E87" s="223">
        <f t="shared" ref="E87:F87" si="111">E85/E81</f>
        <v>3.4565589188559532E-5</v>
      </c>
      <c r="F87" s="121">
        <f t="shared" si="111"/>
        <v>8.7322569897285601E-6</v>
      </c>
      <c r="G87" s="121">
        <f t="shared" ref="G87:N87" si="112">G85/G81</f>
        <v>3.0804530050925222E-5</v>
      </c>
      <c r="H87" s="121">
        <f t="shared" si="112"/>
        <v>1.0867102196536145E-4</v>
      </c>
      <c r="I87" s="121">
        <f t="shared" si="112"/>
        <v>3.8339832216778775E-4</v>
      </c>
      <c r="J87" s="125">
        <f t="shared" si="112"/>
        <v>1.3528411380315493E-3</v>
      </c>
      <c r="K87" s="125">
        <f t="shared" si="112"/>
        <v>4.7744295760071831E-3</v>
      </c>
      <c r="L87" s="124">
        <f t="shared" si="112"/>
        <v>1.6853363894100505E-2</v>
      </c>
      <c r="M87" s="307">
        <f t="shared" si="112"/>
        <v>5.9504359193640388E-2</v>
      </c>
      <c r="N87" s="401">
        <f t="shared" si="112"/>
        <v>5.0782064908104557E-3</v>
      </c>
      <c r="O87" s="161" t="s">
        <v>105</v>
      </c>
    </row>
    <row r="88" spans="2:17">
      <c r="D88" s="113" t="s">
        <v>172</v>
      </c>
      <c r="E88" s="308">
        <f t="shared" ref="E88:F88" si="113">(SQRT(E85))/(E81-E83)</f>
        <v>4.8337039260475657E-5</v>
      </c>
      <c r="F88" s="309">
        <f t="shared" si="113"/>
        <v>7.2824272747073297E-6</v>
      </c>
      <c r="G88" s="309">
        <f>(SQRT(G85))/(G81-G83)</f>
        <v>1.5406034785067812E-5</v>
      </c>
      <c r="H88" s="309">
        <f t="shared" ref="H88:M88" si="114">(SQRT(H85))/(H81-H83)</f>
        <v>3.2517730624363683E-5</v>
      </c>
      <c r="I88" s="309">
        <f t="shared" si="114"/>
        <v>6.8468735582059072E-5</v>
      </c>
      <c r="J88" s="309">
        <f t="shared" si="114"/>
        <v>1.4377188956258874E-4</v>
      </c>
      <c r="K88" s="310">
        <f t="shared" si="114"/>
        <v>3.0096510872665939E-4</v>
      </c>
      <c r="L88" s="310">
        <f t="shared" si="114"/>
        <v>6.2790613162898117E-4</v>
      </c>
      <c r="M88" s="358">
        <f t="shared" si="114"/>
        <v>1.3053780122424066E-3</v>
      </c>
      <c r="N88" s="360"/>
    </row>
    <row r="89" spans="2:17">
      <c r="D89" s="113" t="s">
        <v>173</v>
      </c>
      <c r="E89" s="311">
        <f t="shared" ref="E89:F89" si="115">(SQRT(E85))/(E81+E82)</f>
        <v>2.5328961893581095E-5</v>
      </c>
      <c r="F89" s="312">
        <f t="shared" si="115"/>
        <v>3.6467987065282806E-6</v>
      </c>
      <c r="G89" s="312">
        <f>(SQRT(G85))/(G81+G82)</f>
        <v>7.9254479786811989E-6</v>
      </c>
      <c r="H89" s="312">
        <f t="shared" ref="H89:M89" si="116">(SQRT(H85))/(H81+H82)</f>
        <v>1.7106012842012015E-5</v>
      </c>
      <c r="I89" s="312">
        <f t="shared" si="116"/>
        <v>3.6637827170116055E-5</v>
      </c>
      <c r="J89" s="312">
        <f t="shared" si="116"/>
        <v>7.7827188522510874E-5</v>
      </c>
      <c r="K89" s="313">
        <f t="shared" si="116"/>
        <v>1.6394244567316689E-4</v>
      </c>
      <c r="L89" s="313">
        <f t="shared" si="116"/>
        <v>3.4256594025707421E-4</v>
      </c>
      <c r="M89" s="359">
        <f t="shared" si="116"/>
        <v>7.1056239044887828E-4</v>
      </c>
      <c r="N89" s="361"/>
    </row>
    <row r="90" spans="2:17">
      <c r="D90" s="113" t="s">
        <v>87</v>
      </c>
      <c r="E90" s="344">
        <f t="shared" ref="E90:F90" si="117">E87/E86</f>
        <v>0.4405116799354773</v>
      </c>
      <c r="F90" s="344">
        <f t="shared" si="117"/>
        <v>9.6030848790658818E-2</v>
      </c>
      <c r="G90" s="344">
        <f>G87/G86</f>
        <v>0.40866587392016196</v>
      </c>
      <c r="H90" s="344">
        <f t="shared" ref="H90:N90" si="118">H87/H86</f>
        <v>0.34930382201585397</v>
      </c>
      <c r="I90" s="344">
        <f t="shared" si="118"/>
        <v>0.41401085399371451</v>
      </c>
      <c r="J90" s="344">
        <f t="shared" si="118"/>
        <v>0.46997227128860075</v>
      </c>
      <c r="K90" s="344">
        <f t="shared" si="118"/>
        <v>0.37155383958484967</v>
      </c>
      <c r="L90" s="344">
        <f t="shared" si="118"/>
        <v>0.39819251277795098</v>
      </c>
      <c r="M90" s="344">
        <f t="shared" si="118"/>
        <v>0.48496238348654863</v>
      </c>
      <c r="N90" s="344">
        <f t="shared" si="118"/>
        <v>0.34033373396495514</v>
      </c>
    </row>
    <row r="91" spans="2:17">
      <c r="B91" s="362" t="s">
        <v>108</v>
      </c>
      <c r="C91" s="163" t="s">
        <v>182</v>
      </c>
      <c r="D91" s="113"/>
      <c r="E91" s="142"/>
      <c r="F91" s="142"/>
      <c r="G91" s="142"/>
      <c r="H91" s="142"/>
      <c r="I91" s="142"/>
      <c r="J91" s="142"/>
      <c r="K91" s="142"/>
      <c r="L91" s="142"/>
      <c r="M91" s="142"/>
      <c r="N91" s="142"/>
    </row>
    <row r="92" spans="2:17" ht="13.8" thickBot="1">
      <c r="D92" t="s">
        <v>65</v>
      </c>
      <c r="P92" s="59"/>
      <c r="Q92" s="59"/>
    </row>
    <row r="93" spans="2:17">
      <c r="D93" s="321" t="s">
        <v>56</v>
      </c>
      <c r="E93" s="322">
        <v>0</v>
      </c>
      <c r="F93" s="323">
        <v>10</v>
      </c>
      <c r="G93" s="323">
        <v>20</v>
      </c>
      <c r="H93" s="323">
        <v>30</v>
      </c>
      <c r="I93" s="323">
        <v>40</v>
      </c>
      <c r="J93" s="323">
        <v>50</v>
      </c>
      <c r="K93" s="323">
        <v>60</v>
      </c>
      <c r="L93" s="323">
        <v>70</v>
      </c>
      <c r="M93" s="324" t="s">
        <v>68</v>
      </c>
      <c r="N93" s="325" t="s">
        <v>71</v>
      </c>
      <c r="P93" s="59"/>
      <c r="Q93" s="59"/>
    </row>
    <row r="94" spans="2:17">
      <c r="D94" s="326" t="s">
        <v>79</v>
      </c>
      <c r="E94" s="356">
        <v>284</v>
      </c>
      <c r="F94" s="65">
        <v>418</v>
      </c>
      <c r="G94" s="65">
        <v>2854</v>
      </c>
      <c r="H94" s="65">
        <v>2854</v>
      </c>
      <c r="I94" s="65">
        <v>2684</v>
      </c>
      <c r="J94" s="65">
        <v>2787</v>
      </c>
      <c r="K94" s="65">
        <v>1905</v>
      </c>
      <c r="L94" s="65">
        <v>1709</v>
      </c>
      <c r="M94" s="65">
        <v>1802</v>
      </c>
      <c r="N94" s="354">
        <f>SUM(E94:M94)+18+8+23</f>
        <v>17346</v>
      </c>
    </row>
    <row r="95" spans="2:17">
      <c r="D95" s="326" t="s">
        <v>70</v>
      </c>
      <c r="E95" s="356">
        <f>1903</f>
        <v>1903</v>
      </c>
      <c r="F95" s="65">
        <f>3999+P95/3999</f>
        <v>3999</v>
      </c>
      <c r="G95" s="65">
        <f>22111+P95/22111</f>
        <v>22111</v>
      </c>
      <c r="H95" s="65">
        <v>13691</v>
      </c>
      <c r="I95" s="65">
        <v>11032</v>
      </c>
      <c r="J95" s="65">
        <v>9762</v>
      </c>
      <c r="K95" s="65">
        <v>6086</v>
      </c>
      <c r="L95" s="65">
        <v>5169</v>
      </c>
      <c r="M95" s="65">
        <v>4919</v>
      </c>
      <c r="N95" s="354">
        <f>SUM(E95:M95)+75+131+260</f>
        <v>79138</v>
      </c>
    </row>
    <row r="96" spans="2:17">
      <c r="D96" s="326" t="s">
        <v>69</v>
      </c>
      <c r="E96" s="356">
        <v>4002</v>
      </c>
      <c r="F96" s="65">
        <v>10284</v>
      </c>
      <c r="G96" s="65">
        <v>42246</v>
      </c>
      <c r="H96" s="65">
        <v>27858</v>
      </c>
      <c r="I96" s="65">
        <v>25205</v>
      </c>
      <c r="J96" s="65">
        <v>22761</v>
      </c>
      <c r="K96" s="65">
        <v>14512</v>
      </c>
      <c r="L96" s="65">
        <v>12119</v>
      </c>
      <c r="M96" s="65">
        <v>11302</v>
      </c>
      <c r="N96" s="354">
        <v>183192</v>
      </c>
    </row>
    <row r="97" spans="3:14" ht="13.8" thickBot="1">
      <c r="D97" s="327" t="s">
        <v>175</v>
      </c>
      <c r="E97" s="357">
        <v>11340</v>
      </c>
      <c r="F97" s="328">
        <v>26886</v>
      </c>
      <c r="G97" s="328">
        <v>90087</v>
      </c>
      <c r="H97" s="328">
        <v>61289</v>
      </c>
      <c r="I97" s="328">
        <v>58432</v>
      </c>
      <c r="J97" s="328">
        <v>53892</v>
      </c>
      <c r="K97" s="328">
        <v>34942</v>
      </c>
      <c r="L97" s="328">
        <v>30975</v>
      </c>
      <c r="M97" s="328">
        <v>31446</v>
      </c>
      <c r="N97" s="355">
        <v>406392</v>
      </c>
    </row>
    <row r="98" spans="3:14">
      <c r="D98" s="128"/>
      <c r="E98" s="52"/>
      <c r="F98" s="52"/>
      <c r="G98" s="52"/>
      <c r="H98" s="52"/>
      <c r="I98" s="52"/>
      <c r="J98" s="52"/>
      <c r="K98" s="52"/>
      <c r="L98" s="52"/>
      <c r="M98" s="52"/>
      <c r="N98" s="52"/>
    </row>
    <row r="99" spans="3:14">
      <c r="D99" s="129" t="s">
        <v>66</v>
      </c>
    </row>
    <row r="100" spans="3:14">
      <c r="D100" s="73" t="s">
        <v>56</v>
      </c>
      <c r="E100" s="104">
        <v>0</v>
      </c>
      <c r="F100" s="105">
        <v>10</v>
      </c>
      <c r="G100" s="105">
        <v>20</v>
      </c>
      <c r="H100" s="105">
        <v>30</v>
      </c>
      <c r="I100" s="105">
        <v>40</v>
      </c>
      <c r="J100" s="105">
        <v>50</v>
      </c>
      <c r="K100" s="105">
        <v>60</v>
      </c>
      <c r="L100" s="105">
        <v>70</v>
      </c>
      <c r="M100" s="106" t="s">
        <v>68</v>
      </c>
      <c r="N100" s="74" t="s">
        <v>71</v>
      </c>
    </row>
    <row r="101" spans="3:14">
      <c r="C101" s="63" t="s">
        <v>72</v>
      </c>
      <c r="D101" s="128" t="s">
        <v>78</v>
      </c>
      <c r="E101" s="329">
        <f>E94</f>
        <v>284</v>
      </c>
      <c r="F101" s="329">
        <f t="shared" ref="F101:N101" si="119">F94</f>
        <v>418</v>
      </c>
      <c r="G101" s="329">
        <f t="shared" si="119"/>
        <v>2854</v>
      </c>
      <c r="H101" s="329">
        <f t="shared" si="119"/>
        <v>2854</v>
      </c>
      <c r="I101" s="329">
        <f t="shared" si="119"/>
        <v>2684</v>
      </c>
      <c r="J101" s="329">
        <f t="shared" si="119"/>
        <v>2787</v>
      </c>
      <c r="K101" s="329">
        <f t="shared" si="119"/>
        <v>1905</v>
      </c>
      <c r="L101" s="329">
        <f t="shared" si="119"/>
        <v>1709</v>
      </c>
      <c r="M101" s="329">
        <f t="shared" si="119"/>
        <v>1802</v>
      </c>
      <c r="N101" s="329">
        <f t="shared" si="119"/>
        <v>17346</v>
      </c>
    </row>
    <row r="102" spans="3:14">
      <c r="C102" s="63" t="s">
        <v>73</v>
      </c>
      <c r="D102" s="128" t="s">
        <v>75</v>
      </c>
      <c r="E102" s="329">
        <f>E95-E101</f>
        <v>1619</v>
      </c>
      <c r="F102" s="329">
        <f t="shared" ref="F102:N102" si="120">F95-F101</f>
        <v>3581</v>
      </c>
      <c r="G102" s="329">
        <f t="shared" si="120"/>
        <v>19257</v>
      </c>
      <c r="H102" s="329">
        <f t="shared" si="120"/>
        <v>10837</v>
      </c>
      <c r="I102" s="329">
        <f t="shared" si="120"/>
        <v>8348</v>
      </c>
      <c r="J102" s="329">
        <f t="shared" si="120"/>
        <v>6975</v>
      </c>
      <c r="K102" s="329">
        <f t="shared" si="120"/>
        <v>4181</v>
      </c>
      <c r="L102" s="329">
        <f t="shared" si="120"/>
        <v>3460</v>
      </c>
      <c r="M102" s="329">
        <f t="shared" si="120"/>
        <v>3117</v>
      </c>
      <c r="N102" s="329">
        <f t="shared" si="120"/>
        <v>61792</v>
      </c>
    </row>
    <row r="103" spans="3:14">
      <c r="C103" s="63" t="s">
        <v>74</v>
      </c>
      <c r="D103" s="128" t="s">
        <v>76</v>
      </c>
      <c r="E103" s="329">
        <f>E96-E95</f>
        <v>2099</v>
      </c>
      <c r="F103" s="329">
        <f t="shared" ref="F103:N103" si="121">F96-F95</f>
        <v>6285</v>
      </c>
      <c r="G103" s="329">
        <f t="shared" si="121"/>
        <v>20135</v>
      </c>
      <c r="H103" s="329">
        <f t="shared" si="121"/>
        <v>14167</v>
      </c>
      <c r="I103" s="329">
        <f t="shared" si="121"/>
        <v>14173</v>
      </c>
      <c r="J103" s="329">
        <f t="shared" si="121"/>
        <v>12999</v>
      </c>
      <c r="K103" s="329">
        <f t="shared" si="121"/>
        <v>8426</v>
      </c>
      <c r="L103" s="329">
        <f t="shared" si="121"/>
        <v>6950</v>
      </c>
      <c r="M103" s="329">
        <f t="shared" si="121"/>
        <v>6383</v>
      </c>
      <c r="N103" s="329">
        <f t="shared" si="121"/>
        <v>104054</v>
      </c>
    </row>
    <row r="104" spans="3:14">
      <c r="D104" s="319" t="s">
        <v>85</v>
      </c>
      <c r="E104" s="320">
        <f>E97-E95</f>
        <v>9437</v>
      </c>
      <c r="F104" s="320">
        <f t="shared" ref="F104:N104" si="122">F97-F95</f>
        <v>22887</v>
      </c>
      <c r="G104" s="320">
        <f t="shared" si="122"/>
        <v>67976</v>
      </c>
      <c r="H104" s="320">
        <f t="shared" si="122"/>
        <v>47598</v>
      </c>
      <c r="I104" s="320">
        <f t="shared" si="122"/>
        <v>47400</v>
      </c>
      <c r="J104" s="320">
        <f t="shared" si="122"/>
        <v>44130</v>
      </c>
      <c r="K104" s="320">
        <f t="shared" si="122"/>
        <v>28856</v>
      </c>
      <c r="L104" s="320">
        <f t="shared" si="122"/>
        <v>25806</v>
      </c>
      <c r="M104" s="320">
        <f t="shared" si="122"/>
        <v>26527</v>
      </c>
      <c r="N104" s="320">
        <f t="shared" si="122"/>
        <v>327254</v>
      </c>
    </row>
    <row r="105" spans="3:14">
      <c r="D105" s="128"/>
    </row>
    <row r="106" spans="3:14" ht="13.8" thickBot="1">
      <c r="D106" t="s">
        <v>67</v>
      </c>
    </row>
    <row r="107" spans="3:14">
      <c r="D107" s="321" t="s">
        <v>56</v>
      </c>
      <c r="E107" s="322">
        <v>0</v>
      </c>
      <c r="F107" s="323">
        <v>10</v>
      </c>
      <c r="G107" s="323">
        <v>20</v>
      </c>
      <c r="H107" s="323">
        <v>30</v>
      </c>
      <c r="I107" s="323">
        <v>40</v>
      </c>
      <c r="J107" s="323">
        <v>50</v>
      </c>
      <c r="K107" s="323">
        <v>60</v>
      </c>
      <c r="L107" s="323">
        <v>70</v>
      </c>
      <c r="M107" s="324" t="s">
        <v>68</v>
      </c>
      <c r="N107" s="325" t="s">
        <v>71</v>
      </c>
    </row>
    <row r="108" spans="3:14">
      <c r="D108" s="326" t="s">
        <v>79</v>
      </c>
      <c r="E108" s="356">
        <v>0</v>
      </c>
      <c r="F108" s="65">
        <v>0</v>
      </c>
      <c r="G108" s="65">
        <v>0</v>
      </c>
      <c r="H108" s="65">
        <v>4</v>
      </c>
      <c r="I108" s="65">
        <v>9</v>
      </c>
      <c r="J108" s="65">
        <v>18</v>
      </c>
      <c r="K108" s="65">
        <v>68</v>
      </c>
      <c r="L108" s="65">
        <v>173</v>
      </c>
      <c r="M108" s="65">
        <v>362</v>
      </c>
      <c r="N108" s="354">
        <f>SUM(E108:M108)+2</f>
        <v>636</v>
      </c>
    </row>
    <row r="109" spans="3:14">
      <c r="D109" s="326" t="s">
        <v>70</v>
      </c>
      <c r="E109" s="356">
        <v>0</v>
      </c>
      <c r="F109" s="65">
        <v>0</v>
      </c>
      <c r="G109" s="65">
        <v>2</v>
      </c>
      <c r="H109" s="65">
        <v>6</v>
      </c>
      <c r="I109" s="65">
        <v>17</v>
      </c>
      <c r="J109" s="65">
        <v>50</v>
      </c>
      <c r="K109" s="65">
        <v>145</v>
      </c>
      <c r="L109" s="65">
        <v>386</v>
      </c>
      <c r="M109" s="65">
        <v>856</v>
      </c>
      <c r="N109" s="354">
        <f>SUM(E109:M109)+7</f>
        <v>1469</v>
      </c>
    </row>
    <row r="110" spans="3:14">
      <c r="D110" s="326" t="s">
        <v>69</v>
      </c>
      <c r="E110" s="356">
        <v>0</v>
      </c>
      <c r="F110" s="65">
        <v>0</v>
      </c>
      <c r="G110" s="65">
        <v>2</v>
      </c>
      <c r="H110" s="65">
        <v>6</v>
      </c>
      <c r="I110" s="65">
        <v>24</v>
      </c>
      <c r="J110" s="65">
        <v>71</v>
      </c>
      <c r="K110" s="65">
        <v>207</v>
      </c>
      <c r="L110" s="65">
        <v>583</v>
      </c>
      <c r="M110" s="65">
        <v>1356</v>
      </c>
      <c r="N110" s="354">
        <f>SUM(E110:M110)</f>
        <v>2249</v>
      </c>
    </row>
    <row r="111" spans="3:14" ht="13.8" thickBot="1">
      <c r="D111" s="327" t="s">
        <v>175</v>
      </c>
      <c r="E111" s="357">
        <v>0</v>
      </c>
      <c r="F111" s="328">
        <v>0</v>
      </c>
      <c r="G111" s="328">
        <v>3</v>
      </c>
      <c r="H111" s="328">
        <v>14</v>
      </c>
      <c r="I111" s="328">
        <v>52</v>
      </c>
      <c r="J111" s="328">
        <v>157</v>
      </c>
      <c r="K111" s="328">
        <v>481</v>
      </c>
      <c r="L111" s="328">
        <v>1457</v>
      </c>
      <c r="M111" s="328">
        <v>3932</v>
      </c>
      <c r="N111" s="355">
        <v>6135</v>
      </c>
    </row>
    <row r="113" spans="3:14">
      <c r="D113" s="129" t="s">
        <v>77</v>
      </c>
    </row>
    <row r="114" spans="3:14">
      <c r="D114" s="73" t="s">
        <v>56</v>
      </c>
      <c r="E114" s="104">
        <v>0</v>
      </c>
      <c r="F114" s="105">
        <v>10</v>
      </c>
      <c r="G114" s="105">
        <v>20</v>
      </c>
      <c r="H114" s="105">
        <v>30</v>
      </c>
      <c r="I114" s="105">
        <v>40</v>
      </c>
      <c r="J114" s="105">
        <v>50</v>
      </c>
      <c r="K114" s="105">
        <v>60</v>
      </c>
      <c r="L114" s="105">
        <v>70</v>
      </c>
      <c r="M114" s="106" t="s">
        <v>68</v>
      </c>
      <c r="N114" s="74" t="s">
        <v>71</v>
      </c>
    </row>
    <row r="115" spans="3:14">
      <c r="C115" s="63" t="s">
        <v>72</v>
      </c>
      <c r="D115" s="128" t="s">
        <v>78</v>
      </c>
      <c r="E115" s="329">
        <f>E108</f>
        <v>0</v>
      </c>
      <c r="F115" s="329">
        <f t="shared" ref="F115:N115" si="123">F108</f>
        <v>0</v>
      </c>
      <c r="G115" s="329">
        <f t="shared" si="123"/>
        <v>0</v>
      </c>
      <c r="H115" s="329">
        <f t="shared" si="123"/>
        <v>4</v>
      </c>
      <c r="I115" s="329">
        <f t="shared" si="123"/>
        <v>9</v>
      </c>
      <c r="J115" s="329">
        <f t="shared" si="123"/>
        <v>18</v>
      </c>
      <c r="K115" s="329">
        <f t="shared" si="123"/>
        <v>68</v>
      </c>
      <c r="L115" s="329">
        <f t="shared" si="123"/>
        <v>173</v>
      </c>
      <c r="M115" s="329">
        <f t="shared" si="123"/>
        <v>362</v>
      </c>
      <c r="N115" s="329">
        <f t="shared" si="123"/>
        <v>636</v>
      </c>
    </row>
    <row r="116" spans="3:14">
      <c r="C116" s="63" t="s">
        <v>73</v>
      </c>
      <c r="D116" s="128" t="s">
        <v>75</v>
      </c>
      <c r="E116" s="329">
        <f>E109-E115</f>
        <v>0</v>
      </c>
      <c r="F116" s="329">
        <f t="shared" ref="F116" si="124">F109-F115</f>
        <v>0</v>
      </c>
      <c r="G116" s="329">
        <f t="shared" ref="G116" si="125">G109-G115</f>
        <v>2</v>
      </c>
      <c r="H116" s="329">
        <f t="shared" ref="H116" si="126">H109-H115</f>
        <v>2</v>
      </c>
      <c r="I116" s="329">
        <f t="shared" ref="I116" si="127">I109-I115</f>
        <v>8</v>
      </c>
      <c r="J116" s="329">
        <f t="shared" ref="J116" si="128">J109-J115</f>
        <v>32</v>
      </c>
      <c r="K116" s="329">
        <f t="shared" ref="K116" si="129">K109-K115</f>
        <v>77</v>
      </c>
      <c r="L116" s="329">
        <f t="shared" ref="L116" si="130">L109-L115</f>
        <v>213</v>
      </c>
      <c r="M116" s="329">
        <f t="shared" ref="M116" si="131">M109-M115</f>
        <v>494</v>
      </c>
      <c r="N116" s="329">
        <f t="shared" ref="N116" si="132">N109-N115</f>
        <v>833</v>
      </c>
    </row>
    <row r="117" spans="3:14">
      <c r="C117" s="63" t="s">
        <v>74</v>
      </c>
      <c r="D117" s="128" t="s">
        <v>76</v>
      </c>
      <c r="E117" s="329">
        <f>E110-E109</f>
        <v>0</v>
      </c>
      <c r="F117" s="329">
        <f t="shared" ref="F117:N117" si="133">F110-F109</f>
        <v>0</v>
      </c>
      <c r="G117" s="329">
        <f t="shared" si="133"/>
        <v>0</v>
      </c>
      <c r="H117" s="329">
        <f t="shared" si="133"/>
        <v>0</v>
      </c>
      <c r="I117" s="329">
        <f t="shared" si="133"/>
        <v>7</v>
      </c>
      <c r="J117" s="329">
        <f t="shared" si="133"/>
        <v>21</v>
      </c>
      <c r="K117" s="329">
        <f t="shared" si="133"/>
        <v>62</v>
      </c>
      <c r="L117" s="329">
        <f t="shared" si="133"/>
        <v>197</v>
      </c>
      <c r="M117" s="329">
        <f t="shared" si="133"/>
        <v>500</v>
      </c>
      <c r="N117" s="329">
        <f t="shared" si="133"/>
        <v>780</v>
      </c>
    </row>
    <row r="118" spans="3:14">
      <c r="D118" s="319" t="s">
        <v>176</v>
      </c>
      <c r="E118" s="320">
        <f>E111-E109</f>
        <v>0</v>
      </c>
      <c r="F118" s="320">
        <f t="shared" ref="F118:N118" si="134">F111-F109</f>
        <v>0</v>
      </c>
      <c r="G118" s="320">
        <f t="shared" si="134"/>
        <v>1</v>
      </c>
      <c r="H118" s="320">
        <f t="shared" si="134"/>
        <v>8</v>
      </c>
      <c r="I118" s="320">
        <f t="shared" si="134"/>
        <v>35</v>
      </c>
      <c r="J118" s="320">
        <f t="shared" si="134"/>
        <v>107</v>
      </c>
      <c r="K118" s="320">
        <f t="shared" si="134"/>
        <v>336</v>
      </c>
      <c r="L118" s="320">
        <f t="shared" si="134"/>
        <v>1071</v>
      </c>
      <c r="M118" s="320">
        <f t="shared" si="134"/>
        <v>3076</v>
      </c>
      <c r="N118" s="320">
        <f t="shared" si="134"/>
        <v>4666</v>
      </c>
    </row>
  </sheetData>
  <mergeCells count="7">
    <mergeCell ref="C2:C4"/>
    <mergeCell ref="C71:C86"/>
    <mergeCell ref="C5:C12"/>
    <mergeCell ref="C13:C20"/>
    <mergeCell ref="C21:C28"/>
    <mergeCell ref="C29:C36"/>
    <mergeCell ref="C66:C69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D101-8682-49C5-959C-08FABFA89F10}">
  <dimension ref="A1:R118"/>
  <sheetViews>
    <sheetView tabSelected="1" workbookViewId="0">
      <pane xSplit="4" ySplit="4" topLeftCell="I29" activePane="bottomRight" state="frozenSplit"/>
      <selection pane="topRight" activeCell="E1" sqref="E1"/>
      <selection pane="bottomLeft" activeCell="A5" sqref="A5"/>
      <selection pane="bottomRight" activeCell="R92" sqref="R92"/>
    </sheetView>
  </sheetViews>
  <sheetFormatPr defaultRowHeight="13.2"/>
  <cols>
    <col min="1" max="1" width="16.88671875" customWidth="1"/>
    <col min="2" max="2" width="10.21875" customWidth="1"/>
    <col min="3" max="3" width="9.88671875" customWidth="1"/>
    <col min="4" max="4" width="19.21875" customWidth="1"/>
    <col min="5" max="5" width="12.5546875" customWidth="1"/>
    <col min="6" max="6" width="11.6640625" customWidth="1"/>
    <col min="7" max="7" width="11.5546875" customWidth="1"/>
    <col min="8" max="13" width="11.109375" bestFit="1" customWidth="1"/>
    <col min="14" max="14" width="12.33203125" customWidth="1"/>
    <col min="15" max="15" width="1.88671875" customWidth="1"/>
    <col min="16" max="16" width="7.44140625" customWidth="1"/>
    <col min="17" max="17" width="7.77734375" customWidth="1"/>
    <col min="18" max="18" width="8.44140625" customWidth="1"/>
  </cols>
  <sheetData>
    <row r="1" spans="1:18" ht="28.8" customHeight="1">
      <c r="A1" s="289" t="s">
        <v>181</v>
      </c>
      <c r="I1" s="380" t="s">
        <v>188</v>
      </c>
    </row>
    <row r="2" spans="1:18" ht="13.8" thickBot="1">
      <c r="C2" s="389"/>
      <c r="D2" s="73" t="s">
        <v>56</v>
      </c>
      <c r="E2" s="104">
        <v>0</v>
      </c>
      <c r="F2" s="105">
        <v>10</v>
      </c>
      <c r="G2" s="105">
        <v>20</v>
      </c>
      <c r="H2" s="105">
        <v>30</v>
      </c>
      <c r="I2" s="105">
        <v>40</v>
      </c>
      <c r="J2" s="105">
        <v>50</v>
      </c>
      <c r="K2" s="105">
        <v>60</v>
      </c>
      <c r="L2" s="105">
        <v>70</v>
      </c>
      <c r="M2" s="106">
        <v>80</v>
      </c>
      <c r="N2" s="74" t="s">
        <v>46</v>
      </c>
      <c r="O2" s="238">
        <v>85</v>
      </c>
      <c r="R2" s="254" t="s">
        <v>183</v>
      </c>
    </row>
    <row r="3" spans="1:18" ht="13.8" thickBot="1">
      <c r="C3" s="390"/>
      <c r="D3" s="244" t="s">
        <v>40</v>
      </c>
      <c r="E3" s="245">
        <v>9670000</v>
      </c>
      <c r="F3" s="246">
        <v>11020000</v>
      </c>
      <c r="G3" s="246">
        <v>12710000</v>
      </c>
      <c r="H3" s="246">
        <v>13960000</v>
      </c>
      <c r="I3" s="246">
        <v>18180000</v>
      </c>
      <c r="J3" s="246">
        <v>16620000</v>
      </c>
      <c r="K3" s="246">
        <v>15630000</v>
      </c>
      <c r="L3" s="246">
        <v>16350000</v>
      </c>
      <c r="M3" s="247">
        <v>11660000</v>
      </c>
      <c r="N3" s="351">
        <f>SUM(E3:M3)</f>
        <v>125800000</v>
      </c>
      <c r="O3" s="257">
        <v>2</v>
      </c>
      <c r="Q3" s="365" t="s">
        <v>184</v>
      </c>
      <c r="R3" s="352">
        <v>0.12423055414602835</v>
      </c>
    </row>
    <row r="4" spans="1:18" ht="13.8" thickBot="1">
      <c r="C4" s="391"/>
      <c r="D4" s="255" t="s">
        <v>164</v>
      </c>
      <c r="E4" s="347">
        <f>E3/$N$3</f>
        <v>7.6868044515103345E-2</v>
      </c>
      <c r="F4" s="348">
        <f t="shared" ref="F4:M4" si="0">F3/$N$3</f>
        <v>8.7599364069952307E-2</v>
      </c>
      <c r="G4" s="348">
        <f t="shared" si="0"/>
        <v>0.10103338632750397</v>
      </c>
      <c r="H4" s="348">
        <f t="shared" si="0"/>
        <v>0.1109697933227345</v>
      </c>
      <c r="I4" s="348">
        <f t="shared" si="0"/>
        <v>0.14451510333863274</v>
      </c>
      <c r="J4" s="348">
        <f t="shared" si="0"/>
        <v>0.13211446740858507</v>
      </c>
      <c r="K4" s="348">
        <f t="shared" si="0"/>
        <v>0.12424483306836248</v>
      </c>
      <c r="L4" s="348">
        <f t="shared" si="0"/>
        <v>0.12996820349761526</v>
      </c>
      <c r="M4" s="349">
        <f t="shared" si="0"/>
        <v>9.2686804451510341E-2</v>
      </c>
      <c r="N4" s="350">
        <f>SUM(E4:M4)</f>
        <v>1</v>
      </c>
      <c r="O4" s="257">
        <v>83</v>
      </c>
      <c r="Q4" s="248"/>
      <c r="R4" s="366" t="s">
        <v>163</v>
      </c>
    </row>
    <row r="5" spans="1:18" ht="13.8" thickTop="1">
      <c r="B5" s="63" t="s">
        <v>190</v>
      </c>
      <c r="C5" s="395" t="s">
        <v>101</v>
      </c>
      <c r="D5" s="53" t="s">
        <v>165</v>
      </c>
      <c r="E5" s="368">
        <v>288.11473486625994</v>
      </c>
      <c r="F5" s="369">
        <v>424.05619427498823</v>
      </c>
      <c r="G5" s="369">
        <v>2895.3501877053027</v>
      </c>
      <c r="H5" s="369">
        <v>2642.7425504458001</v>
      </c>
      <c r="I5" s="369">
        <v>2722.8871421867666</v>
      </c>
      <c r="J5" s="369">
        <v>2827.3794580009385</v>
      </c>
      <c r="K5" s="369">
        <v>1932.6005983106522</v>
      </c>
      <c r="L5" s="369">
        <v>1733.7608517128108</v>
      </c>
      <c r="M5" s="370">
        <v>1828.1082824964803</v>
      </c>
      <c r="N5" s="371">
        <v>17294.999999999996</v>
      </c>
      <c r="O5" s="232"/>
    </row>
    <row r="6" spans="1:18">
      <c r="C6" s="390"/>
      <c r="D6" s="54" t="s">
        <v>42</v>
      </c>
      <c r="E6" s="68">
        <f t="shared" ref="E6:M6" si="1">E5*EXP($R$3*(E$2-80))</f>
        <v>1.3910858650719629E-2</v>
      </c>
      <c r="F6" s="69">
        <f t="shared" si="1"/>
        <v>7.0915034899489332E-2</v>
      </c>
      <c r="G6" s="69">
        <f t="shared" si="1"/>
        <v>1.677036247114708</v>
      </c>
      <c r="H6" s="69">
        <f t="shared" si="1"/>
        <v>5.3017915645141729</v>
      </c>
      <c r="I6" s="69">
        <f t="shared" si="1"/>
        <v>18.920119503250763</v>
      </c>
      <c r="J6" s="69">
        <f t="shared" si="1"/>
        <v>68.046340478040179</v>
      </c>
      <c r="K6" s="69">
        <f t="shared" si="1"/>
        <v>161.09765795329892</v>
      </c>
      <c r="L6" s="69">
        <f t="shared" si="1"/>
        <v>500.56761735879883</v>
      </c>
      <c r="M6" s="72">
        <f t="shared" si="1"/>
        <v>1828.1082824964803</v>
      </c>
      <c r="N6" s="76"/>
      <c r="O6" s="65"/>
    </row>
    <row r="7" spans="1:18">
      <c r="C7" s="390"/>
      <c r="D7" s="55" t="s">
        <v>166</v>
      </c>
      <c r="E7" s="372">
        <v>0</v>
      </c>
      <c r="F7" s="373">
        <v>0</v>
      </c>
      <c r="G7" s="373">
        <v>1.0072239422084623</v>
      </c>
      <c r="H7" s="373">
        <v>4.0288957688338494</v>
      </c>
      <c r="I7" s="373">
        <v>14.101135190918473</v>
      </c>
      <c r="J7" s="373">
        <v>33.238390092879257</v>
      </c>
      <c r="K7" s="373">
        <v>99.715170278637771</v>
      </c>
      <c r="L7" s="373">
        <v>267.92156862745099</v>
      </c>
      <c r="M7" s="374">
        <v>555.98761609907126</v>
      </c>
      <c r="N7" s="375">
        <v>976</v>
      </c>
      <c r="O7" s="65"/>
    </row>
    <row r="8" spans="1:18">
      <c r="C8" s="390"/>
      <c r="D8" s="144" t="s">
        <v>167</v>
      </c>
      <c r="E8" s="219">
        <f>$Q9*EXP($R9*(E$2-80))</f>
        <v>0.22920098066926894</v>
      </c>
      <c r="F8" s="154">
        <f t="shared" ref="F8:M8" si="2">$Q9*EXP($R9*(F$2-80))</f>
        <v>0.60718881313091067</v>
      </c>
      <c r="G8" s="154">
        <f t="shared" si="2"/>
        <v>1.6085369866864461</v>
      </c>
      <c r="H8" s="154">
        <f t="shared" si="2"/>
        <v>4.2612630232705966</v>
      </c>
      <c r="I8" s="155">
        <f t="shared" si="2"/>
        <v>11.288744184178903</v>
      </c>
      <c r="J8" s="155">
        <f t="shared" si="2"/>
        <v>29.905627641361541</v>
      </c>
      <c r="K8" s="155">
        <f t="shared" si="2"/>
        <v>79.224628535491803</v>
      </c>
      <c r="L8" s="155">
        <f t="shared" si="2"/>
        <v>209.8782825044533</v>
      </c>
      <c r="M8" s="156">
        <f t="shared" si="2"/>
        <v>556.000000016228</v>
      </c>
      <c r="N8" s="145">
        <f>SUM(E8:M8)</f>
        <v>893.0034726854708</v>
      </c>
      <c r="O8" s="65"/>
      <c r="P8" s="60" t="s">
        <v>90</v>
      </c>
      <c r="Q8" s="146" t="s">
        <v>91</v>
      </c>
      <c r="R8" s="146" t="s">
        <v>92</v>
      </c>
    </row>
    <row r="9" spans="1:18">
      <c r="C9" s="390"/>
      <c r="D9" s="211" t="s">
        <v>187</v>
      </c>
      <c r="E9" s="220">
        <f t="shared" ref="E9:M9" si="3">(E7-E8)/EXP($R9*(E$2-80))</f>
        <v>-556.000000016228</v>
      </c>
      <c r="F9" s="157">
        <f t="shared" si="3"/>
        <v>-556.000000016228</v>
      </c>
      <c r="G9" s="157">
        <f t="shared" si="3"/>
        <v>-207.8472894976635</v>
      </c>
      <c r="H9" s="157">
        <f t="shared" si="3"/>
        <v>-30.318755909941906</v>
      </c>
      <c r="I9" s="157">
        <f t="shared" si="3"/>
        <v>138.5175688527286</v>
      </c>
      <c r="J9" s="157">
        <f t="shared" si="3"/>
        <v>61.962114466211233</v>
      </c>
      <c r="K9" s="157">
        <f t="shared" si="3"/>
        <v>143.80302464173562</v>
      </c>
      <c r="L9" s="157">
        <f t="shared" si="3"/>
        <v>153.76563358642829</v>
      </c>
      <c r="M9" s="157">
        <f t="shared" si="3"/>
        <v>-1.2383917156739699E-2</v>
      </c>
      <c r="N9" s="149"/>
      <c r="O9" s="65"/>
      <c r="P9" s="212">
        <f>DEVSQ(H9:M9)</f>
        <v>31808.930794164335</v>
      </c>
      <c r="Q9" s="30">
        <v>556.000000016228</v>
      </c>
      <c r="R9" s="152">
        <v>9.7424053872109298E-2</v>
      </c>
    </row>
    <row r="10" spans="1:18">
      <c r="C10" s="390"/>
      <c r="D10" s="109" t="s">
        <v>60</v>
      </c>
      <c r="E10" s="110">
        <f>E7/E5</f>
        <v>0</v>
      </c>
      <c r="F10" s="111">
        <f>F7/F5</f>
        <v>0</v>
      </c>
      <c r="G10" s="111">
        <f t="shared" ref="G10:N10" si="4">G7/G5</f>
        <v>3.4787638002667072E-4</v>
      </c>
      <c r="H10" s="111">
        <f t="shared" si="4"/>
        <v>1.5245131494758053E-3</v>
      </c>
      <c r="I10" s="111">
        <f t="shared" si="4"/>
        <v>5.1787439047487546E-3</v>
      </c>
      <c r="J10" s="111">
        <f t="shared" si="4"/>
        <v>1.1755899972612812E-2</v>
      </c>
      <c r="K10" s="111">
        <f t="shared" si="4"/>
        <v>5.1596367281373075E-2</v>
      </c>
      <c r="L10" s="111">
        <f t="shared" si="4"/>
        <v>0.15453202116241516</v>
      </c>
      <c r="M10" s="112">
        <f t="shared" si="4"/>
        <v>0.30413275921479321</v>
      </c>
      <c r="N10" s="110">
        <f t="shared" si="4"/>
        <v>5.643249494073433E-2</v>
      </c>
      <c r="O10" s="65"/>
      <c r="P10" s="148" t="s">
        <v>88</v>
      </c>
      <c r="Q10" s="147" t="s">
        <v>89</v>
      </c>
      <c r="R10" s="61" t="s">
        <v>44</v>
      </c>
    </row>
    <row r="11" spans="1:18">
      <c r="C11" s="390"/>
      <c r="D11" s="135" t="s">
        <v>80</v>
      </c>
      <c r="E11" s="249">
        <f>G11</f>
        <v>0.95915457370339319</v>
      </c>
      <c r="F11" s="70">
        <f t="shared" ref="F11:M11" si="5">F8/F5*EXP(-$R$3*(F$2-80))</f>
        <v>8.5622014286745163</v>
      </c>
      <c r="G11" s="70">
        <f t="shared" si="5"/>
        <v>0.95915457370339319</v>
      </c>
      <c r="H11" s="70">
        <f t="shared" si="5"/>
        <v>0.8037402020464145</v>
      </c>
      <c r="I11" s="70">
        <f t="shared" si="5"/>
        <v>0.59665290075146327</v>
      </c>
      <c r="J11" s="70">
        <f t="shared" si="5"/>
        <v>0.43948913977251503</v>
      </c>
      <c r="K11" s="70">
        <f t="shared" si="5"/>
        <v>0.49178013847015989</v>
      </c>
      <c r="L11" s="70">
        <f t="shared" si="5"/>
        <v>0.41928058313451771</v>
      </c>
      <c r="M11" s="158">
        <f t="shared" si="5"/>
        <v>0.30413953338527061</v>
      </c>
      <c r="N11" s="88">
        <f>SUMPRODUCT(E5:M5,E11:M11)</f>
        <v>13908.935853015186</v>
      </c>
      <c r="O11" s="67"/>
      <c r="P11" s="101">
        <f>AVERAGE(G11:M11)</f>
        <v>0.57346243875196201</v>
      </c>
      <c r="Q11" s="102">
        <f>DEVSQ(G11:M11)</f>
        <v>0.32325178373459623</v>
      </c>
      <c r="R11" s="150">
        <f>Q11/P11/P11</f>
        <v>0.9829489779846764</v>
      </c>
    </row>
    <row r="12" spans="1:18" ht="13.8" thickBot="1">
      <c r="C12" s="396"/>
      <c r="D12" s="56" t="s">
        <v>43</v>
      </c>
      <c r="E12" s="250">
        <f>G12</f>
        <v>0.75626338857627096</v>
      </c>
      <c r="F12" s="71">
        <f t="shared" ref="F12:M12" si="6">(F8+SQRT(F8))/F5*EXP(-$R$3*(F$2-80))-F11</f>
        <v>10.988124203422007</v>
      </c>
      <c r="G12" s="71">
        <f t="shared" si="6"/>
        <v>0.75626338857627096</v>
      </c>
      <c r="H12" s="71">
        <f t="shared" si="6"/>
        <v>0.38935568564847911</v>
      </c>
      <c r="I12" s="71">
        <f t="shared" si="6"/>
        <v>0.1775819990705817</v>
      </c>
      <c r="J12" s="71">
        <f t="shared" si="6"/>
        <v>8.0365876732715114E-2</v>
      </c>
      <c r="K12" s="71">
        <f t="shared" si="6"/>
        <v>5.5251093671867868E-2</v>
      </c>
      <c r="L12" s="71">
        <f t="shared" si="6"/>
        <v>2.8941497576958575E-2</v>
      </c>
      <c r="M12" s="159">
        <f t="shared" si="6"/>
        <v>1.2898389264582699E-2</v>
      </c>
      <c r="N12" s="77"/>
      <c r="O12" s="66"/>
      <c r="R12" s="62"/>
    </row>
    <row r="13" spans="1:18">
      <c r="B13" s="63" t="s">
        <v>190</v>
      </c>
      <c r="C13" s="397" t="s">
        <v>102</v>
      </c>
      <c r="D13" s="57" t="s">
        <v>165</v>
      </c>
      <c r="E13" s="376">
        <v>1650.7092304581247</v>
      </c>
      <c r="F13" s="377">
        <v>3650.224960392492</v>
      </c>
      <c r="G13" s="377">
        <v>19631.889274873505</v>
      </c>
      <c r="H13" s="377">
        <v>11305.990454943665</v>
      </c>
      <c r="I13" s="377">
        <v>8516.7902017221222</v>
      </c>
      <c r="J13" s="377">
        <v>7118.3901423651387</v>
      </c>
      <c r="K13" s="377">
        <v>4267.9683207456828</v>
      </c>
      <c r="L13" s="377">
        <v>3532.5455470059196</v>
      </c>
      <c r="M13" s="378">
        <v>3183.4918674933506</v>
      </c>
      <c r="N13" s="371">
        <v>62858</v>
      </c>
      <c r="O13" s="65"/>
      <c r="R13" s="62"/>
    </row>
    <row r="14" spans="1:18">
      <c r="C14" s="390"/>
      <c r="D14" s="54" t="s">
        <v>42</v>
      </c>
      <c r="E14" s="68">
        <f t="shared" ref="E14:M14" si="7">E13*EXP($R$3*(E$2-80))</f>
        <v>7.9700133313210256E-2</v>
      </c>
      <c r="F14" s="69">
        <f t="shared" si="7"/>
        <v>0.61042813181820921</v>
      </c>
      <c r="G14" s="69">
        <f t="shared" si="7"/>
        <v>11.371125348881767</v>
      </c>
      <c r="H14" s="69">
        <f t="shared" si="7"/>
        <v>22.681742045734481</v>
      </c>
      <c r="I14" s="69">
        <f t="shared" si="7"/>
        <v>59.179348972681375</v>
      </c>
      <c r="J14" s="69">
        <f t="shared" si="7"/>
        <v>171.31778966286254</v>
      </c>
      <c r="K14" s="69">
        <f t="shared" si="7"/>
        <v>355.76916476794088</v>
      </c>
      <c r="L14" s="69">
        <f t="shared" si="7"/>
        <v>1019.9087757283694</v>
      </c>
      <c r="M14" s="72">
        <f t="shared" si="7"/>
        <v>3183.4918674933506</v>
      </c>
      <c r="N14" s="76"/>
      <c r="O14" s="65"/>
      <c r="R14" s="62"/>
    </row>
    <row r="15" spans="1:18">
      <c r="C15" s="390"/>
      <c r="D15" s="55" t="s">
        <v>166</v>
      </c>
      <c r="E15" s="372">
        <v>0</v>
      </c>
      <c r="F15" s="373">
        <v>0</v>
      </c>
      <c r="G15" s="373">
        <v>1.0387387907107921</v>
      </c>
      <c r="H15" s="373">
        <v>2.108992429923914</v>
      </c>
      <c r="I15" s="373">
        <v>4.312529405354816</v>
      </c>
      <c r="J15" s="373">
        <v>19.956640963021357</v>
      </c>
      <c r="K15" s="373">
        <v>62.938866988442953</v>
      </c>
      <c r="L15" s="373">
        <v>163.77656801851168</v>
      </c>
      <c r="M15" s="374">
        <v>416.86766340403426</v>
      </c>
      <c r="N15" s="375">
        <v>670.99999999999977</v>
      </c>
      <c r="O15" s="65"/>
      <c r="R15" s="62"/>
    </row>
    <row r="16" spans="1:18">
      <c r="C16" s="390"/>
      <c r="D16" s="144" t="s">
        <v>167</v>
      </c>
      <c r="E16" s="219">
        <f>$Q17*EXP($R17*(E$2-80))</f>
        <v>0.12705388144144866</v>
      </c>
      <c r="F16" s="154">
        <f t="shared" ref="F16:M16" si="8">$Q17*EXP($R17*(F$2-80))</f>
        <v>0.34954770240931859</v>
      </c>
      <c r="G16" s="154">
        <f t="shared" si="8"/>
        <v>0.96166756082883309</v>
      </c>
      <c r="H16" s="155">
        <f t="shared" si="8"/>
        <v>2.6457175692361865</v>
      </c>
      <c r="I16" s="155">
        <f t="shared" si="8"/>
        <v>7.2788370340079922</v>
      </c>
      <c r="J16" s="155">
        <f t="shared" si="8"/>
        <v>20.025368234199647</v>
      </c>
      <c r="K16" s="155">
        <f t="shared" si="8"/>
        <v>55.093330300112328</v>
      </c>
      <c r="L16" s="155">
        <f t="shared" si="8"/>
        <v>151.57149711602224</v>
      </c>
      <c r="M16" s="156">
        <f t="shared" si="8"/>
        <v>417.00000005164873</v>
      </c>
      <c r="N16" s="145">
        <f>SUM(E15:M15)</f>
        <v>670.99999999999977</v>
      </c>
      <c r="O16" s="65"/>
      <c r="P16" s="60" t="s">
        <v>90</v>
      </c>
      <c r="Q16" s="146" t="s">
        <v>93</v>
      </c>
      <c r="R16" s="146" t="s">
        <v>94</v>
      </c>
    </row>
    <row r="17" spans="2:18">
      <c r="C17" s="390"/>
      <c r="D17" s="211" t="s">
        <v>187</v>
      </c>
      <c r="E17" s="220">
        <f t="shared" ref="E17:M17" si="9">(E15-E16)/EXP($R17*(E$2-80))</f>
        <v>-417.00000005164873</v>
      </c>
      <c r="F17" s="157">
        <f t="shared" si="9"/>
        <v>-417.00000005164873</v>
      </c>
      <c r="G17" s="157">
        <f t="shared" si="9"/>
        <v>33.419763932827408</v>
      </c>
      <c r="H17" s="157">
        <f t="shared" si="9"/>
        <v>-84.594964225736902</v>
      </c>
      <c r="I17" s="157">
        <f t="shared" si="9"/>
        <v>-169.93790017860459</v>
      </c>
      <c r="J17" s="157">
        <f t="shared" si="9"/>
        <v>-1.4311483189583334</v>
      </c>
      <c r="K17" s="157">
        <f t="shared" si="9"/>
        <v>59.382665408273795</v>
      </c>
      <c r="L17" s="157">
        <f t="shared" si="9"/>
        <v>33.578309008009875</v>
      </c>
      <c r="M17" s="157">
        <f t="shared" si="9"/>
        <v>-0.13233664761446562</v>
      </c>
      <c r="N17" s="149"/>
      <c r="O17" s="65"/>
      <c r="P17" s="212">
        <f>DEVSQ(G17:M17)</f>
        <v>39404.21374715487</v>
      </c>
      <c r="Q17" s="30">
        <v>417.00000005164873</v>
      </c>
      <c r="R17" s="153">
        <v>0.10120287801377433</v>
      </c>
    </row>
    <row r="18" spans="2:18">
      <c r="C18" s="390"/>
      <c r="D18" s="109" t="s">
        <v>60</v>
      </c>
      <c r="E18" s="110">
        <f>E15/E13</f>
        <v>0</v>
      </c>
      <c r="F18" s="111">
        <f>F15/F13</f>
        <v>0</v>
      </c>
      <c r="G18" s="111">
        <f t="shared" ref="G18:N18" si="10">G15/G13</f>
        <v>5.2910791017971705E-5</v>
      </c>
      <c r="H18" s="111">
        <f t="shared" si="10"/>
        <v>1.8653760927259005E-4</v>
      </c>
      <c r="I18" s="111">
        <f t="shared" si="10"/>
        <v>5.0635618621705731E-4</v>
      </c>
      <c r="J18" s="111">
        <f t="shared" si="10"/>
        <v>2.803532900542961E-3</v>
      </c>
      <c r="K18" s="111">
        <f t="shared" si="10"/>
        <v>1.4746798068418306E-2</v>
      </c>
      <c r="L18" s="111">
        <f t="shared" si="10"/>
        <v>4.6362195713887916E-2</v>
      </c>
      <c r="M18" s="112">
        <f t="shared" si="10"/>
        <v>0.13094667137700958</v>
      </c>
      <c r="N18" s="110">
        <f t="shared" si="10"/>
        <v>1.0674854433803171E-2</v>
      </c>
      <c r="O18" s="65"/>
      <c r="P18" s="148" t="s">
        <v>88</v>
      </c>
      <c r="Q18" s="147" t="s">
        <v>89</v>
      </c>
      <c r="R18" s="61" t="s">
        <v>44</v>
      </c>
    </row>
    <row r="19" spans="2:18">
      <c r="C19" s="390"/>
      <c r="D19" s="135" t="s">
        <v>81</v>
      </c>
      <c r="E19" s="249">
        <f>G19</f>
        <v>8.4571010460578841E-2</v>
      </c>
      <c r="F19" s="70">
        <f t="shared" ref="F19:M19" si="11">F16/F13*EXP(-$R$3*(F$2-80))</f>
        <v>0.57262711888484352</v>
      </c>
      <c r="G19" s="70">
        <f t="shared" si="11"/>
        <v>8.4571010460578841E-2</v>
      </c>
      <c r="H19" s="70">
        <f t="shared" si="11"/>
        <v>0.11664525431518781</v>
      </c>
      <c r="I19" s="70">
        <f t="shared" si="11"/>
        <v>0.12299623365860413</v>
      </c>
      <c r="J19" s="70">
        <f t="shared" si="11"/>
        <v>0.1168901856229158</v>
      </c>
      <c r="K19" s="70">
        <f t="shared" si="11"/>
        <v>0.1548569571397462</v>
      </c>
      <c r="L19" s="70">
        <f t="shared" si="11"/>
        <v>0.14861279824538937</v>
      </c>
      <c r="M19" s="158">
        <f t="shared" si="11"/>
        <v>0.13098824102855031</v>
      </c>
      <c r="N19" s="88">
        <f>SUMPRODUCT(E13:M13,E19:M19)</f>
        <v>8691.4079238665017</v>
      </c>
      <c r="O19" s="67"/>
      <c r="P19" s="101">
        <f>AVERAGE(G19:M19)</f>
        <v>0.12508009721013894</v>
      </c>
      <c r="Q19" s="102">
        <f>DEVSQ(G19:M19)</f>
        <v>3.2589053917147998E-3</v>
      </c>
      <c r="R19" s="150">
        <f>Q19/P19/P19</f>
        <v>0.20830290783289893</v>
      </c>
    </row>
    <row r="20" spans="2:18" ht="13.8" thickBot="1">
      <c r="C20" s="396"/>
      <c r="D20" s="58" t="s">
        <v>43</v>
      </c>
      <c r="E20" s="250">
        <f>G20</f>
        <v>8.6240057283161933E-2</v>
      </c>
      <c r="F20" s="71">
        <f t="shared" ref="F20:M20" si="12">(F16+SQRT(F16))/F13*EXP(-$R$3*(F$2-80))-F19</f>
        <v>0.96854250759855276</v>
      </c>
      <c r="G20" s="71">
        <f t="shared" si="12"/>
        <v>8.6240057283161933E-2</v>
      </c>
      <c r="H20" s="71">
        <f t="shared" si="12"/>
        <v>7.1712577735290287E-2</v>
      </c>
      <c r="I20" s="71">
        <f t="shared" si="12"/>
        <v>4.5589078604895222E-2</v>
      </c>
      <c r="J20" s="71">
        <f t="shared" si="12"/>
        <v>2.612087933073455E-2</v>
      </c>
      <c r="K20" s="71">
        <f t="shared" si="12"/>
        <v>2.0863213798655134E-2</v>
      </c>
      <c r="L20" s="71">
        <f t="shared" si="12"/>
        <v>1.2071116503062002E-2</v>
      </c>
      <c r="M20" s="159">
        <f t="shared" si="12"/>
        <v>6.4145217603479299E-3</v>
      </c>
      <c r="N20" s="77"/>
      <c r="O20" s="66"/>
      <c r="R20" s="62"/>
    </row>
    <row r="21" spans="2:18">
      <c r="B21" s="63" t="s">
        <v>190</v>
      </c>
      <c r="C21" s="397" t="s">
        <v>99</v>
      </c>
      <c r="D21" s="57" t="s">
        <v>165</v>
      </c>
      <c r="E21" s="376">
        <v>2472.2618476171438</v>
      </c>
      <c r="F21" s="377">
        <v>7260.9528534011552</v>
      </c>
      <c r="G21" s="377">
        <v>24037.161150496606</v>
      </c>
      <c r="H21" s="377">
        <v>16756.921311683273</v>
      </c>
      <c r="I21" s="377">
        <v>16541.786403015452</v>
      </c>
      <c r="J21" s="377">
        <v>15141.86762811022</v>
      </c>
      <c r="K21" s="377">
        <v>9794.8526994862586</v>
      </c>
      <c r="L21" s="377">
        <v>8091.5019388720712</v>
      </c>
      <c r="M21" s="378">
        <v>7445.6941673178035</v>
      </c>
      <c r="N21" s="379">
        <v>107543</v>
      </c>
      <c r="O21" s="65"/>
      <c r="R21" s="62"/>
    </row>
    <row r="22" spans="2:18">
      <c r="C22" s="390"/>
      <c r="D22" s="54" t="s">
        <v>42</v>
      </c>
      <c r="E22" s="68">
        <f t="shared" ref="E22:M22" si="13">E21*EXP($R$3*(E$2-80))</f>
        <v>0.11936663053950759</v>
      </c>
      <c r="F22" s="69">
        <f t="shared" si="13"/>
        <v>1.214251158110863</v>
      </c>
      <c r="G22" s="69">
        <f t="shared" si="13"/>
        <v>13.922734009273242</v>
      </c>
      <c r="H22" s="69">
        <f t="shared" si="13"/>
        <v>33.617237533229854</v>
      </c>
      <c r="I22" s="69">
        <f t="shared" si="13"/>
        <v>114.94144237316823</v>
      </c>
      <c r="J22" s="69">
        <f t="shared" si="13"/>
        <v>364.41825209563387</v>
      </c>
      <c r="K22" s="69">
        <f t="shared" si="13"/>
        <v>816.47901344131878</v>
      </c>
      <c r="L22" s="69">
        <f t="shared" si="13"/>
        <v>2336.1606316083862</v>
      </c>
      <c r="M22" s="72">
        <f t="shared" si="13"/>
        <v>7445.6941673178035</v>
      </c>
      <c r="N22" s="76"/>
      <c r="O22" s="65"/>
      <c r="R22" s="62"/>
    </row>
    <row r="23" spans="2:18">
      <c r="C23" s="390"/>
      <c r="D23" s="55" t="s">
        <v>166</v>
      </c>
      <c r="E23" s="372">
        <v>0</v>
      </c>
      <c r="F23" s="373">
        <v>0</v>
      </c>
      <c r="G23" s="373">
        <v>0.1924672612225149</v>
      </c>
      <c r="H23" s="373">
        <v>5.0542617719510838</v>
      </c>
      <c r="I23" s="373">
        <v>17.40121530999502</v>
      </c>
      <c r="J23" s="373">
        <v>55.368823659975206</v>
      </c>
      <c r="K23" s="373">
        <v>165.27595687468849</v>
      </c>
      <c r="L23" s="373">
        <v>507.32324589650949</v>
      </c>
      <c r="M23" s="374">
        <v>1423.3840292256587</v>
      </c>
      <c r="N23" s="375">
        <v>2174.0000000000005</v>
      </c>
      <c r="O23" s="65"/>
      <c r="R23" s="62"/>
    </row>
    <row r="24" spans="2:18">
      <c r="C24" s="390"/>
      <c r="D24" s="144" t="s">
        <v>167</v>
      </c>
      <c r="E24" s="219">
        <f>$Q25*EXP($R25*(E$2-80))</f>
        <v>0.21165446090332365</v>
      </c>
      <c r="F24" s="154">
        <f t="shared" ref="F24:M24" si="14">$Q25*EXP($R25*(F$2-80))</f>
        <v>0.63690492999445758</v>
      </c>
      <c r="G24" s="154">
        <f t="shared" si="14"/>
        <v>1.9165572420253927</v>
      </c>
      <c r="H24" s="155">
        <f t="shared" si="14"/>
        <v>5.76725267614421</v>
      </c>
      <c r="I24" s="155">
        <f t="shared" si="14"/>
        <v>17.35466215209026</v>
      </c>
      <c r="J24" s="155">
        <f t="shared" si="14"/>
        <v>52.223184126996799</v>
      </c>
      <c r="K24" s="155">
        <f t="shared" si="14"/>
        <v>157.14860574417625</v>
      </c>
      <c r="L24" s="155">
        <f t="shared" si="14"/>
        <v>472.88737177119202</v>
      </c>
      <c r="M24" s="156">
        <f t="shared" si="14"/>
        <v>1423.0000025880138</v>
      </c>
      <c r="N24" s="145">
        <f>SUM(E23:M23)</f>
        <v>2174.0000000000005</v>
      </c>
      <c r="O24" s="65"/>
      <c r="P24" s="60" t="s">
        <v>90</v>
      </c>
      <c r="Q24" s="146" t="s">
        <v>95</v>
      </c>
      <c r="R24" s="146" t="s">
        <v>96</v>
      </c>
    </row>
    <row r="25" spans="2:18">
      <c r="C25" s="390"/>
      <c r="D25" s="211" t="s">
        <v>187</v>
      </c>
      <c r="E25" s="220">
        <f t="shared" ref="E25:M25" si="15">(E23-E24)/EXP($R25*(E$2-80))</f>
        <v>-1423.0000025880138</v>
      </c>
      <c r="F25" s="157">
        <f t="shared" si="15"/>
        <v>-1423.0000025880138</v>
      </c>
      <c r="G25" s="157">
        <f t="shared" si="15"/>
        <v>-1280.09745461699</v>
      </c>
      <c r="H25" s="157">
        <f t="shared" si="15"/>
        <v>-175.92190172433484</v>
      </c>
      <c r="I25" s="157">
        <f t="shared" si="15"/>
        <v>3.8171381982780823</v>
      </c>
      <c r="J25" s="157">
        <f t="shared" si="15"/>
        <v>85.713752204075874</v>
      </c>
      <c r="K25" s="157">
        <f t="shared" si="15"/>
        <v>73.594166648730862</v>
      </c>
      <c r="L25" s="157">
        <f t="shared" si="15"/>
        <v>103.62350930605345</v>
      </c>
      <c r="M25" s="157">
        <f t="shared" si="15"/>
        <v>0.38402663764486533</v>
      </c>
      <c r="N25" s="149"/>
      <c r="O25" s="65"/>
      <c r="P25" s="212">
        <f>DEVSQ(I25:M25)</f>
        <v>9243.5339349845199</v>
      </c>
      <c r="Q25" s="30">
        <v>1423.0000025880138</v>
      </c>
      <c r="R25" s="153">
        <v>0.11016653544190587</v>
      </c>
    </row>
    <row r="26" spans="2:18">
      <c r="C26" s="390"/>
      <c r="D26" s="109" t="s">
        <v>60</v>
      </c>
      <c r="E26" s="110">
        <f>E23/E21</f>
        <v>0</v>
      </c>
      <c r="F26" s="111">
        <f>F23/F21</f>
        <v>0</v>
      </c>
      <c r="G26" s="111">
        <f t="shared" ref="G26:N26" si="16">G23/G21</f>
        <v>8.0070712184969707E-6</v>
      </c>
      <c r="H26" s="111">
        <f t="shared" si="16"/>
        <v>3.0162233729814962E-4</v>
      </c>
      <c r="I26" s="111">
        <f t="shared" si="16"/>
        <v>1.0519550238433076E-3</v>
      </c>
      <c r="J26" s="111">
        <f t="shared" si="16"/>
        <v>3.6566706974234401E-3</v>
      </c>
      <c r="K26" s="111">
        <f t="shared" si="16"/>
        <v>1.6873756241720432E-2</v>
      </c>
      <c r="L26" s="111">
        <f t="shared" si="16"/>
        <v>6.2698278975785393E-2</v>
      </c>
      <c r="M26" s="112">
        <f t="shared" si="16"/>
        <v>0.19116874763315866</v>
      </c>
      <c r="N26" s="110">
        <f t="shared" si="16"/>
        <v>2.021516974605507E-2</v>
      </c>
      <c r="O26" s="65"/>
      <c r="P26" s="148" t="s">
        <v>88</v>
      </c>
      <c r="Q26" s="147" t="s">
        <v>89</v>
      </c>
      <c r="R26" s="61" t="s">
        <v>44</v>
      </c>
    </row>
    <row r="27" spans="2:18">
      <c r="C27" s="390"/>
      <c r="D27" s="135" t="s">
        <v>82</v>
      </c>
      <c r="E27" s="249">
        <f>G27</f>
        <v>0.13765667294576403</v>
      </c>
      <c r="F27" s="70">
        <f t="shared" ref="F27:M27" si="17">F24/F21*EXP(-$R$3*(F$2-80))</f>
        <v>0.52452486929092745</v>
      </c>
      <c r="G27" s="70">
        <f t="shared" si="17"/>
        <v>0.13765667294576403</v>
      </c>
      <c r="H27" s="70">
        <f t="shared" si="17"/>
        <v>0.17155641270176994</v>
      </c>
      <c r="I27" s="70">
        <f t="shared" si="17"/>
        <v>0.15098698775457081</v>
      </c>
      <c r="J27" s="70">
        <f t="shared" si="17"/>
        <v>0.14330562156719837</v>
      </c>
      <c r="K27" s="70">
        <f t="shared" si="17"/>
        <v>0.1924710900796113</v>
      </c>
      <c r="L27" s="70">
        <f t="shared" si="17"/>
        <v>0.20242074340822244</v>
      </c>
      <c r="M27" s="158">
        <f t="shared" si="17"/>
        <v>0.19111717062381406</v>
      </c>
      <c r="N27" s="88">
        <f>SUMPRODUCT(E21:M21,E27:M27)</f>
        <v>19946.129695936619</v>
      </c>
      <c r="O27" s="67"/>
      <c r="P27" s="101">
        <f>AVERAGE(G27:M27)</f>
        <v>0.16993067129727871</v>
      </c>
      <c r="Q27" s="102">
        <f>DEVSQ(G27:M27)</f>
        <v>4.124553442373901E-3</v>
      </c>
      <c r="R27" s="114">
        <f>Q27/P27/P27</f>
        <v>0.14283458886985814</v>
      </c>
    </row>
    <row r="28" spans="2:18" ht="13.8" thickBot="1">
      <c r="C28" s="396"/>
      <c r="D28" s="58" t="s">
        <v>43</v>
      </c>
      <c r="E28" s="250">
        <f>G28</f>
        <v>9.9434334482281478E-2</v>
      </c>
      <c r="F28" s="71">
        <f t="shared" ref="F28:M28" si="18">(F24+SQRT(F24))/F21*EXP(-$R$3*(F$2-80))-F27</f>
        <v>0.65724725194493794</v>
      </c>
      <c r="G28" s="71">
        <f t="shared" si="18"/>
        <v>9.9434334482281478E-2</v>
      </c>
      <c r="H28" s="71">
        <f t="shared" si="18"/>
        <v>7.1436878074473575E-2</v>
      </c>
      <c r="I28" s="71">
        <f t="shared" si="18"/>
        <v>3.6243609212593092E-2</v>
      </c>
      <c r="J28" s="71">
        <f t="shared" si="18"/>
        <v>1.9830403595503893E-2</v>
      </c>
      <c r="K28" s="71">
        <f t="shared" si="18"/>
        <v>1.5353600633895848E-2</v>
      </c>
      <c r="L28" s="71">
        <f t="shared" si="18"/>
        <v>9.3084239999642604E-3</v>
      </c>
      <c r="M28" s="159">
        <f t="shared" si="18"/>
        <v>5.0663741236651183E-3</v>
      </c>
      <c r="N28" s="77"/>
      <c r="O28" s="66"/>
      <c r="R28" s="62"/>
    </row>
    <row r="29" spans="2:18">
      <c r="B29" s="381" t="s">
        <v>182</v>
      </c>
      <c r="C29" s="397" t="s">
        <v>174</v>
      </c>
      <c r="D29" s="57" t="s">
        <v>165</v>
      </c>
      <c r="E29" s="130">
        <f t="shared" ref="E29:M29" si="19">E104</f>
        <v>9437</v>
      </c>
      <c r="F29" s="130">
        <f t="shared" si="19"/>
        <v>22887</v>
      </c>
      <c r="G29" s="130">
        <f t="shared" si="19"/>
        <v>67976</v>
      </c>
      <c r="H29" s="130">
        <f t="shared" si="19"/>
        <v>47598</v>
      </c>
      <c r="I29" s="130">
        <f t="shared" si="19"/>
        <v>47400</v>
      </c>
      <c r="J29" s="130">
        <f t="shared" si="19"/>
        <v>44130</v>
      </c>
      <c r="K29" s="130">
        <f t="shared" si="19"/>
        <v>28856</v>
      </c>
      <c r="L29" s="130">
        <f t="shared" si="19"/>
        <v>25806</v>
      </c>
      <c r="M29" s="131">
        <f t="shared" si="19"/>
        <v>26527</v>
      </c>
      <c r="N29" s="78">
        <f>N$104</f>
        <v>327254</v>
      </c>
      <c r="O29" s="66"/>
    </row>
    <row r="30" spans="2:18">
      <c r="C30" s="390"/>
      <c r="D30" s="54" t="s">
        <v>42</v>
      </c>
      <c r="E30" s="68">
        <f t="shared" ref="E30:M30" si="20">E29*EXP($R$3*(E$2-80))</f>
        <v>0.45564060841170984</v>
      </c>
      <c r="F30" s="69">
        <f t="shared" si="20"/>
        <v>3.8273993533322201</v>
      </c>
      <c r="G30" s="69">
        <f t="shared" si="20"/>
        <v>39.372859427487143</v>
      </c>
      <c r="H30" s="69">
        <f t="shared" si="20"/>
        <v>95.489693025594292</v>
      </c>
      <c r="I30" s="69">
        <f t="shared" si="20"/>
        <v>329.36130571091167</v>
      </c>
      <c r="J30" s="69">
        <f t="shared" si="20"/>
        <v>1062.0735737462928</v>
      </c>
      <c r="K30" s="69">
        <f t="shared" si="20"/>
        <v>2405.3775115064709</v>
      </c>
      <c r="L30" s="69">
        <f t="shared" si="20"/>
        <v>7450.6515248626165</v>
      </c>
      <c r="M30" s="72">
        <f t="shared" si="20"/>
        <v>26527</v>
      </c>
      <c r="N30" s="76"/>
      <c r="O30" s="66"/>
    </row>
    <row r="31" spans="2:18">
      <c r="C31" s="390"/>
      <c r="D31" s="55" t="s">
        <v>166</v>
      </c>
      <c r="E31" s="132">
        <f>E118</f>
        <v>0</v>
      </c>
      <c r="F31" s="133">
        <f t="shared" ref="F31:M31" si="21">F118</f>
        <v>0</v>
      </c>
      <c r="G31" s="133">
        <f t="shared" si="21"/>
        <v>1</v>
      </c>
      <c r="H31" s="133">
        <f t="shared" si="21"/>
        <v>8</v>
      </c>
      <c r="I31" s="133">
        <f t="shared" si="21"/>
        <v>35</v>
      </c>
      <c r="J31" s="133">
        <f t="shared" si="21"/>
        <v>107</v>
      </c>
      <c r="K31" s="133">
        <f t="shared" si="21"/>
        <v>336</v>
      </c>
      <c r="L31" s="133">
        <f t="shared" si="21"/>
        <v>1071</v>
      </c>
      <c r="M31" s="134">
        <f t="shared" si="21"/>
        <v>3076</v>
      </c>
      <c r="N31" s="68">
        <f>SUM(E31:M31)</f>
        <v>4634</v>
      </c>
      <c r="O31" s="66"/>
      <c r="R31" s="62"/>
    </row>
    <row r="32" spans="2:18">
      <c r="C32" s="390"/>
      <c r="D32" s="144" t="s">
        <v>167</v>
      </c>
      <c r="E32" s="219">
        <f>$Q33*EXP($R33*(E$2-80))</f>
        <v>0.37811350849709091</v>
      </c>
      <c r="F32" s="154">
        <f t="shared" ref="F32:M32" si="22">$Q33*EXP($R33*(F$2-80))</f>
        <v>1.1652462407038224</v>
      </c>
      <c r="G32" s="154">
        <f t="shared" si="22"/>
        <v>3.5909819960448117</v>
      </c>
      <c r="H32" s="290">
        <f t="shared" si="22"/>
        <v>11.066460671977085</v>
      </c>
      <c r="I32" s="290">
        <f t="shared" si="22"/>
        <v>34.103916961795626</v>
      </c>
      <c r="J32" s="290">
        <f t="shared" si="22"/>
        <v>105.09928934028926</v>
      </c>
      <c r="K32" s="290">
        <f t="shared" si="22"/>
        <v>323.88832732051856</v>
      </c>
      <c r="L32" s="290">
        <f t="shared" si="22"/>
        <v>998.13851485548594</v>
      </c>
      <c r="M32" s="291">
        <f t="shared" si="22"/>
        <v>3076</v>
      </c>
      <c r="N32" s="145">
        <f>SUM(E31:M31)</f>
        <v>4634</v>
      </c>
      <c r="O32" s="66"/>
      <c r="P32" s="60" t="s">
        <v>90</v>
      </c>
      <c r="Q32" s="146" t="s">
        <v>97</v>
      </c>
      <c r="R32" s="146" t="s">
        <v>98</v>
      </c>
    </row>
    <row r="33" spans="1:18">
      <c r="C33" s="390"/>
      <c r="D33" s="211" t="s">
        <v>187</v>
      </c>
      <c r="E33" s="220">
        <f t="shared" ref="E33:M33" si="23">(E31-E32)/EXP($R33*(E$2-80))</f>
        <v>-3076</v>
      </c>
      <c r="F33" s="157">
        <f t="shared" si="23"/>
        <v>-3075.9999999999995</v>
      </c>
      <c r="G33" s="157">
        <f t="shared" si="23"/>
        <v>-2219.4097961538164</v>
      </c>
      <c r="H33" s="157">
        <f t="shared" si="23"/>
        <v>-852.34415108768076</v>
      </c>
      <c r="I33" s="157">
        <f t="shared" si="23"/>
        <v>80.822136313679536</v>
      </c>
      <c r="J33" s="157">
        <f t="shared" si="23"/>
        <v>55.629167675341989</v>
      </c>
      <c r="K33" s="157">
        <f t="shared" si="23"/>
        <v>115.0257728344036</v>
      </c>
      <c r="L33" s="157">
        <f t="shared" si="23"/>
        <v>224.5399060039021</v>
      </c>
      <c r="M33" s="157">
        <f t="shared" si="23"/>
        <v>0</v>
      </c>
      <c r="N33" s="149"/>
      <c r="O33" s="65"/>
      <c r="P33" s="212">
        <f>DEVSQ(I33:M33)</f>
        <v>27957.486230944938</v>
      </c>
      <c r="Q33" s="30">
        <v>3076</v>
      </c>
      <c r="R33" s="153">
        <v>0.11254932715044837</v>
      </c>
    </row>
    <row r="34" spans="1:18">
      <c r="C34" s="390"/>
      <c r="D34" s="109" t="s">
        <v>60</v>
      </c>
      <c r="E34" s="292">
        <f>E31/E29</f>
        <v>0</v>
      </c>
      <c r="F34" s="293">
        <f>F31/F29</f>
        <v>0</v>
      </c>
      <c r="G34" s="293">
        <f t="shared" ref="G34:N34" si="24">G31/G29</f>
        <v>1.4711074496881253E-5</v>
      </c>
      <c r="H34" s="293">
        <f t="shared" si="24"/>
        <v>1.6807428883566536E-4</v>
      </c>
      <c r="I34" s="294">
        <f t="shared" si="24"/>
        <v>7.383966244725738E-4</v>
      </c>
      <c r="J34" s="294">
        <f t="shared" si="24"/>
        <v>2.4246544300929075E-3</v>
      </c>
      <c r="K34" s="111">
        <f t="shared" si="24"/>
        <v>1.1644025505960632E-2</v>
      </c>
      <c r="L34" s="111">
        <f t="shared" si="24"/>
        <v>4.1501976284584984E-2</v>
      </c>
      <c r="M34" s="112">
        <f t="shared" si="24"/>
        <v>0.11595732649753082</v>
      </c>
      <c r="N34" s="110">
        <f t="shared" si="24"/>
        <v>1.416025472568708E-2</v>
      </c>
      <c r="O34" s="66"/>
      <c r="P34" s="148" t="s">
        <v>88</v>
      </c>
      <c r="Q34" s="147" t="s">
        <v>89</v>
      </c>
      <c r="R34" s="61" t="s">
        <v>44</v>
      </c>
    </row>
    <row r="35" spans="1:18">
      <c r="C35" s="390"/>
      <c r="D35" s="135" t="s">
        <v>82</v>
      </c>
      <c r="E35" s="249">
        <f>G35</f>
        <v>9.1204500975051381E-2</v>
      </c>
      <c r="F35" s="70">
        <f t="shared" ref="F35:M35" si="25">F32/F29*EXP(-$R$3*(F$2-80))</f>
        <v>0.30444856497384654</v>
      </c>
      <c r="G35" s="70">
        <f t="shared" si="25"/>
        <v>9.1204500975051381E-2</v>
      </c>
      <c r="H35" s="70">
        <f t="shared" si="25"/>
        <v>0.11589167711546544</v>
      </c>
      <c r="I35" s="70">
        <f t="shared" si="25"/>
        <v>0.10354560894208215</v>
      </c>
      <c r="J35" s="70">
        <f t="shared" si="25"/>
        <v>9.8956693715265442E-2</v>
      </c>
      <c r="K35" s="70">
        <f t="shared" si="25"/>
        <v>0.13465176496044881</v>
      </c>
      <c r="L35" s="70">
        <f t="shared" si="25"/>
        <v>0.13396660835964821</v>
      </c>
      <c r="M35" s="158">
        <f t="shared" si="25"/>
        <v>0.11595732649753082</v>
      </c>
      <c r="N35" s="88">
        <f>SUMPRODUCT(E29:M29,E35:M35)</f>
        <v>39238.214770417151</v>
      </c>
      <c r="O35" s="66"/>
      <c r="P35" s="101">
        <f>AVERAGE(G35:M35)</f>
        <v>0.1134534543664989</v>
      </c>
      <c r="Q35" s="102">
        <f>DEVSQ(G35:M35)</f>
        <v>1.685709561954454E-3</v>
      </c>
      <c r="R35" s="150">
        <f>Q35/P35/P35</f>
        <v>0.13096260440616769</v>
      </c>
    </row>
    <row r="36" spans="1:18" ht="13.8" thickBot="1">
      <c r="C36" s="396"/>
      <c r="D36" s="58" t="s">
        <v>43</v>
      </c>
      <c r="E36" s="250">
        <f>G36</f>
        <v>4.8129312445950242E-2</v>
      </c>
      <c r="F36" s="71">
        <f t="shared" ref="F36:M36" si="26">(F32+SQRT(F32))/F29*EXP(-$R$3*(F$2-80))-F35</f>
        <v>0.28203634383821274</v>
      </c>
      <c r="G36" s="71">
        <f t="shared" si="26"/>
        <v>4.8129312445950242E-2</v>
      </c>
      <c r="H36" s="71">
        <f t="shared" si="26"/>
        <v>3.4837571678125068E-2</v>
      </c>
      <c r="I36" s="71">
        <f t="shared" si="26"/>
        <v>1.7730849985187258E-2</v>
      </c>
      <c r="J36" s="71">
        <f t="shared" si="26"/>
        <v>9.652621718784532E-3</v>
      </c>
      <c r="K36" s="71">
        <f t="shared" si="26"/>
        <v>7.4819431160790262E-3</v>
      </c>
      <c r="L36" s="71">
        <f t="shared" si="26"/>
        <v>4.2403446358941221E-3</v>
      </c>
      <c r="M36" s="159">
        <f t="shared" si="26"/>
        <v>2.0907640703980157E-3</v>
      </c>
      <c r="N36" s="77"/>
      <c r="O36" s="66"/>
      <c r="R36" s="62"/>
    </row>
    <row r="37" spans="1:18" ht="13.8" thickBot="1">
      <c r="B37" s="64"/>
      <c r="C37" s="64"/>
      <c r="D37" s="85"/>
      <c r="E37" s="86"/>
      <c r="F37" s="86"/>
      <c r="G37" s="86"/>
      <c r="H37" s="86"/>
      <c r="I37" s="86"/>
      <c r="J37" s="86"/>
      <c r="K37" s="86"/>
      <c r="L37" s="86"/>
      <c r="M37" s="86"/>
      <c r="N37" s="87"/>
      <c r="O37" s="66"/>
      <c r="Q37" s="63" t="s">
        <v>45</v>
      </c>
      <c r="R37" s="151">
        <f>R11+R19+R35</f>
        <v>1.3222144902237432</v>
      </c>
    </row>
    <row r="38" spans="1:18" ht="13.8" thickBot="1">
      <c r="A38" s="79" t="s">
        <v>47</v>
      </c>
      <c r="B38" s="233" t="s">
        <v>53</v>
      </c>
      <c r="C38" s="224"/>
      <c r="G38" s="52"/>
      <c r="H38" s="52"/>
      <c r="I38" s="52"/>
      <c r="J38" s="52"/>
      <c r="K38" s="52"/>
      <c r="L38" s="52"/>
      <c r="M38" s="52"/>
      <c r="N38" s="52"/>
      <c r="O38" s="52"/>
    </row>
    <row r="39" spans="1:18" ht="13.8" thickBot="1">
      <c r="A39" s="89" t="s">
        <v>50</v>
      </c>
      <c r="B39" s="99">
        <v>7950</v>
      </c>
      <c r="C39" s="225"/>
      <c r="F39" s="52"/>
      <c r="G39" s="52"/>
      <c r="H39" s="52"/>
      <c r="I39" s="52"/>
      <c r="J39" s="52"/>
      <c r="K39" s="52"/>
      <c r="L39" s="52"/>
      <c r="M39" s="382" t="s">
        <v>191</v>
      </c>
      <c r="N39" s="383">
        <v>1.1026227700577984</v>
      </c>
      <c r="O39" s="52"/>
      <c r="Q39" s="384" t="s">
        <v>192</v>
      </c>
      <c r="R39" s="261">
        <f>($C$48-$N$39*$B$62)^2</f>
        <v>7.7037197775489434E-34</v>
      </c>
    </row>
    <row r="40" spans="1:18" ht="13.8" thickBot="1">
      <c r="A40" s="90" t="s">
        <v>48</v>
      </c>
      <c r="B40" s="100">
        <v>8</v>
      </c>
      <c r="C40" s="225"/>
      <c r="F40" s="52"/>
      <c r="G40" s="52"/>
      <c r="H40" s="52"/>
      <c r="I40" s="52"/>
      <c r="J40" s="52"/>
      <c r="K40" s="52"/>
      <c r="L40" s="52"/>
      <c r="N40" s="366" t="s">
        <v>163</v>
      </c>
      <c r="O40" s="52"/>
      <c r="R40" s="103" t="s">
        <v>55</v>
      </c>
    </row>
    <row r="41" spans="1:18" ht="13.8" thickBot="1">
      <c r="A41" s="91" t="s">
        <v>52</v>
      </c>
      <c r="B41" s="80">
        <f>B40/B39</f>
        <v>1.0062893081761006E-3</v>
      </c>
      <c r="C41" s="243">
        <f>C44/$N$3</f>
        <v>1.483921382836202E-3</v>
      </c>
      <c r="F41" s="52"/>
      <c r="G41" s="52"/>
      <c r="H41" s="52"/>
      <c r="I41" s="52"/>
      <c r="J41" s="52"/>
      <c r="K41" s="52"/>
      <c r="L41" s="52"/>
      <c r="O41" s="52"/>
    </row>
    <row r="42" spans="1:18">
      <c r="A42" s="92" t="s">
        <v>51</v>
      </c>
      <c r="B42" s="81">
        <f>_xlfn.GAMMA.INV(0.975,B$40,1)/B$39</f>
        <v>1.8141730014719977E-3</v>
      </c>
      <c r="C42" s="226"/>
      <c r="F42" s="52"/>
      <c r="G42" s="52"/>
      <c r="H42" s="52"/>
      <c r="I42" s="52"/>
      <c r="J42" s="52"/>
      <c r="K42" s="52"/>
      <c r="L42" s="52"/>
      <c r="O42" s="52"/>
    </row>
    <row r="43" spans="1:18" ht="13.8" thickBot="1">
      <c r="A43" s="93" t="s">
        <v>49</v>
      </c>
      <c r="B43" s="82">
        <f>_xlfn.GAMMA.INV(0.025,B$40,1)/B$39</f>
        <v>4.3444429896207561E-4</v>
      </c>
      <c r="C43" s="226"/>
      <c r="D43" s="137" t="str">
        <f>C5</f>
        <v>第1波
（2/1～6/10)</v>
      </c>
      <c r="G43" s="52"/>
      <c r="H43" s="52"/>
      <c r="I43" s="52"/>
      <c r="J43" s="52"/>
      <c r="K43" s="52"/>
      <c r="L43" s="52"/>
      <c r="O43" s="52"/>
    </row>
    <row r="44" spans="1:18" ht="13.8" thickBot="1">
      <c r="A44" s="138" t="s">
        <v>159</v>
      </c>
      <c r="B44" s="98">
        <f>$N$3*B41</f>
        <v>126591.19496855345</v>
      </c>
      <c r="C44" s="239">
        <f>B44/$C$48*$B$48</f>
        <v>186677.3099607942</v>
      </c>
      <c r="D44" s="108" t="s">
        <v>59</v>
      </c>
      <c r="E44" s="296">
        <f>E11*E5/$C$48</f>
        <v>3708.9561736875721</v>
      </c>
      <c r="F44" s="296">
        <f t="shared" ref="F44:M44" si="27">F11*F5/$C$48</f>
        <v>48731.129963844418</v>
      </c>
      <c r="G44" s="296">
        <f t="shared" si="27"/>
        <v>37272.397604592719</v>
      </c>
      <c r="H44" s="296">
        <f t="shared" si="27"/>
        <v>28508.093783697957</v>
      </c>
      <c r="I44" s="296">
        <f t="shared" si="27"/>
        <v>21804.64535181861</v>
      </c>
      <c r="J44" s="296">
        <f t="shared" si="27"/>
        <v>16677.45877805628</v>
      </c>
      <c r="K44" s="296">
        <f t="shared" si="27"/>
        <v>12755.888793695436</v>
      </c>
      <c r="L44" s="296">
        <f t="shared" si="27"/>
        <v>9756.4443769585323</v>
      </c>
      <c r="M44" s="296">
        <f t="shared" si="27"/>
        <v>7462.2951344427092</v>
      </c>
      <c r="N44" s="52">
        <f>SUM(E44:M44)</f>
        <v>186677.30996079423</v>
      </c>
      <c r="O44" s="52"/>
    </row>
    <row r="45" spans="1:18">
      <c r="A45" s="92" t="s">
        <v>51</v>
      </c>
      <c r="B45" s="83">
        <f>$N$3*B42</f>
        <v>228222.96358517732</v>
      </c>
      <c r="C45" s="228"/>
      <c r="D45" s="113" t="s">
        <v>61</v>
      </c>
      <c r="E45" s="332">
        <f>E$5*E$11*(1/($C$48-$C$50)-1/$C$48)</f>
        <v>7094.4571161861422</v>
      </c>
      <c r="F45" s="332">
        <f t="shared" ref="F45:M45" si="28">F$5*F$11*(1/($C$48-$C$50)-1/$C$48)</f>
        <v>93212.45535453716</v>
      </c>
      <c r="G45" s="332">
        <f t="shared" si="28"/>
        <v>71294.297921110046</v>
      </c>
      <c r="H45" s="332">
        <f t="shared" si="28"/>
        <v>54530.018512344548</v>
      </c>
      <c r="I45" s="332">
        <f t="shared" si="28"/>
        <v>41707.724259336392</v>
      </c>
      <c r="J45" s="332">
        <f t="shared" si="28"/>
        <v>31900.489131487109</v>
      </c>
      <c r="K45" s="332">
        <f t="shared" si="28"/>
        <v>24399.346281769976</v>
      </c>
      <c r="L45" s="332">
        <f t="shared" si="28"/>
        <v>18662.036701816869</v>
      </c>
      <c r="M45" s="332">
        <f t="shared" si="28"/>
        <v>14273.809217592509</v>
      </c>
      <c r="N45" s="52"/>
      <c r="O45" s="52"/>
    </row>
    <row r="46" spans="1:18" ht="13.8" thickBot="1">
      <c r="A46" s="93" t="s">
        <v>49</v>
      </c>
      <c r="B46" s="84">
        <f>$N$3*B43</f>
        <v>54653.092809429108</v>
      </c>
      <c r="C46" s="367" t="s">
        <v>186</v>
      </c>
      <c r="D46" s="113" t="s">
        <v>62</v>
      </c>
      <c r="E46" s="304">
        <f>E$5*E$11*(1/$C$48-1/($C$48+$C$49))</f>
        <v>2447.8483087159407</v>
      </c>
      <c r="F46" s="304">
        <f t="shared" ref="F46:M46" si="29">F$5*F$11*(1/$C$48-1/($C$48+$C$49))</f>
        <v>32161.721109045775</v>
      </c>
      <c r="G46" s="304">
        <f t="shared" si="29"/>
        <v>24599.15166575808</v>
      </c>
      <c r="H46" s="304">
        <f t="shared" si="29"/>
        <v>18814.859460514821</v>
      </c>
      <c r="I46" s="304">
        <f t="shared" si="29"/>
        <v>14390.696936581309</v>
      </c>
      <c r="J46" s="304">
        <f t="shared" si="29"/>
        <v>11006.84056424327</v>
      </c>
      <c r="K46" s="304">
        <f t="shared" si="29"/>
        <v>8418.6707385036407</v>
      </c>
      <c r="L46" s="304">
        <f t="shared" si="29"/>
        <v>6439.0881824506669</v>
      </c>
      <c r="M46" s="304">
        <f t="shared" si="29"/>
        <v>4924.9885058155132</v>
      </c>
      <c r="N46" s="52"/>
      <c r="O46" s="52"/>
    </row>
    <row r="47" spans="1:18" ht="14.4">
      <c r="A47" s="94" t="s">
        <v>160</v>
      </c>
      <c r="B47" s="97">
        <f>$N$8</f>
        <v>893.0034726854708</v>
      </c>
      <c r="C47" s="364" t="s">
        <v>185</v>
      </c>
      <c r="D47" s="113" t="s">
        <v>87</v>
      </c>
      <c r="E47" s="345">
        <f t="shared" ref="E47:F47" si="30">E44/E5</f>
        <v>12.873191561720137</v>
      </c>
      <c r="F47" s="346">
        <f t="shared" si="30"/>
        <v>114.91667996304207</v>
      </c>
      <c r="G47" s="346">
        <f>G44/G5</f>
        <v>12.873191561720137</v>
      </c>
      <c r="H47" s="346">
        <f t="shared" ref="H47:M47" si="31">H44/H5</f>
        <v>10.787314026819969</v>
      </c>
      <c r="I47" s="346">
        <f t="shared" si="31"/>
        <v>8.0079137375878062</v>
      </c>
      <c r="J47" s="346">
        <f t="shared" si="31"/>
        <v>5.8985569591171387</v>
      </c>
      <c r="K47" s="346">
        <f t="shared" si="31"/>
        <v>6.6003750618962682</v>
      </c>
      <c r="L47" s="346">
        <f t="shared" si="31"/>
        <v>5.6273299557548437</v>
      </c>
      <c r="M47" s="346">
        <f t="shared" si="31"/>
        <v>4.0819765469538458</v>
      </c>
    </row>
    <row r="48" spans="1:18" ht="13.8" thickBot="1">
      <c r="A48" s="95" t="s">
        <v>83</v>
      </c>
      <c r="B48" s="353">
        <f>$M$8/(B$44*$M$5*$M$11/$N$11)</f>
        <v>0.10987285376735963</v>
      </c>
      <c r="C48" s="363">
        <v>7.450790808982799E-2</v>
      </c>
      <c r="D48" s="107" t="s">
        <v>58</v>
      </c>
      <c r="E48" s="333">
        <f>$C$48*E$8/E$11/E$5</f>
        <v>6.179662685024111E-5</v>
      </c>
      <c r="F48" s="333">
        <f t="shared" ref="F48:M48" si="32">$C$48*F$8/F$11/F$5</f>
        <v>1.245997812038031E-5</v>
      </c>
      <c r="G48" s="333">
        <f t="shared" si="32"/>
        <v>4.3156252080983425E-5</v>
      </c>
      <c r="H48" s="333">
        <f t="shared" si="32"/>
        <v>1.4947555089450958E-4</v>
      </c>
      <c r="I48" s="334">
        <f t="shared" si="32"/>
        <v>5.1772198089144192E-4</v>
      </c>
      <c r="J48" s="334">
        <f t="shared" si="32"/>
        <v>1.7931765288312694E-3</v>
      </c>
      <c r="K48" s="334">
        <f t="shared" si="32"/>
        <v>6.2108277844698965E-3</v>
      </c>
      <c r="L48" s="335">
        <f t="shared" si="32"/>
        <v>2.1511759242959026E-2</v>
      </c>
      <c r="M48" s="335">
        <f t="shared" si="32"/>
        <v>7.450790808982799E-2</v>
      </c>
    </row>
    <row r="49" spans="1:14">
      <c r="A49" s="92" t="s">
        <v>51</v>
      </c>
      <c r="B49" s="213">
        <f>$M$8/(B$46*$M$5*$M$11/$N$11)</f>
        <v>0.25449494508050102</v>
      </c>
      <c r="C49" s="256">
        <f>B49-B48</f>
        <v>0.14462209131314141</v>
      </c>
      <c r="D49" s="113" t="s">
        <v>61</v>
      </c>
      <c r="E49" s="336">
        <f>$C49*E$8/E$11/E$5</f>
        <v>1.1994911198425958E-4</v>
      </c>
      <c r="F49" s="336">
        <f t="shared" ref="F49:M49" si="33">$C49*F$8/F$11/F$5</f>
        <v>2.4185192413574114E-5</v>
      </c>
      <c r="G49" s="336">
        <f t="shared" si="33"/>
        <v>8.3767583726337624E-5</v>
      </c>
      <c r="H49" s="336">
        <f t="shared" si="33"/>
        <v>2.9013654153979871E-4</v>
      </c>
      <c r="I49" s="337">
        <f t="shared" si="33"/>
        <v>1.0049139415514547E-3</v>
      </c>
      <c r="J49" s="337">
        <f t="shared" si="33"/>
        <v>3.4806095935556477E-3</v>
      </c>
      <c r="K49" s="337">
        <f t="shared" si="33"/>
        <v>1.2055403594110956E-2</v>
      </c>
      <c r="L49" s="338">
        <f t="shared" si="33"/>
        <v>4.1754971912387723E-2</v>
      </c>
      <c r="M49" s="338">
        <f t="shared" si="33"/>
        <v>0.14462209131314141</v>
      </c>
    </row>
    <row r="50" spans="1:14" ht="13.8" thickBot="1">
      <c r="A50" s="96" t="s">
        <v>49</v>
      </c>
      <c r="B50" s="214">
        <f>$M$8/(B$45*$M$5*$M$11/$N$11)</f>
        <v>6.0944506348170766E-2</v>
      </c>
      <c r="C50" s="253">
        <f>B48-B50</f>
        <v>4.8928347419188861E-2</v>
      </c>
      <c r="D50" s="113" t="s">
        <v>62</v>
      </c>
      <c r="E50" s="339">
        <f>$C$50*E$8/E$11/E$5</f>
        <v>4.0581018919726757E-5</v>
      </c>
      <c r="F50" s="339">
        <f t="shared" ref="F50:M50" si="34">$C$50*F$8/F$11/F$5</f>
        <v>8.1823010998303687E-6</v>
      </c>
      <c r="G50" s="339">
        <f t="shared" si="34"/>
        <v>2.8340133943670947E-5</v>
      </c>
      <c r="H50" s="339">
        <f t="shared" si="34"/>
        <v>9.8158596481112066E-5</v>
      </c>
      <c r="I50" s="340">
        <f t="shared" si="34"/>
        <v>3.3998110532196534E-4</v>
      </c>
      <c r="J50" s="340">
        <f t="shared" si="34"/>
        <v>1.1775550600724701E-3</v>
      </c>
      <c r="K50" s="340">
        <f t="shared" si="34"/>
        <v>4.0785675962466241E-3</v>
      </c>
      <c r="L50" s="341">
        <f t="shared" si="34"/>
        <v>1.4126484782910462E-2</v>
      </c>
      <c r="M50" s="341">
        <f t="shared" si="34"/>
        <v>4.8928347419188861E-2</v>
      </c>
    </row>
    <row r="51" spans="1:14" ht="13.8" thickBot="1">
      <c r="E51" s="221"/>
    </row>
    <row r="52" spans="1:14" ht="13.8" thickBot="1">
      <c r="A52" s="79" t="s">
        <v>47</v>
      </c>
      <c r="B52" s="233" t="s">
        <v>54</v>
      </c>
      <c r="C52" s="224"/>
      <c r="D52" s="136" t="str">
        <f>C13</f>
        <v>第2波
（6/11～9/23）</v>
      </c>
      <c r="E52" s="221"/>
    </row>
    <row r="53" spans="1:14">
      <c r="A53" s="89" t="s">
        <v>50</v>
      </c>
      <c r="B53" s="99">
        <v>15043</v>
      </c>
      <c r="C53" s="225"/>
      <c r="D53" s="108" t="s">
        <v>59</v>
      </c>
      <c r="E53" s="296">
        <f>E$13*E$19/$B$62</f>
        <v>2065.9351555439507</v>
      </c>
      <c r="F53" s="296">
        <f t="shared" ref="F53:M53" si="35">F$13*F$19/$B$62</f>
        <v>30932.578867653559</v>
      </c>
      <c r="G53" s="296">
        <f t="shared" si="35"/>
        <v>24570.172307966812</v>
      </c>
      <c r="H53" s="296">
        <f t="shared" si="35"/>
        <v>19516.425378760327</v>
      </c>
      <c r="I53" s="296">
        <f t="shared" si="35"/>
        <v>15502.164770786629</v>
      </c>
      <c r="J53" s="296">
        <f t="shared" si="35"/>
        <v>12313.582426941482</v>
      </c>
      <c r="K53" s="296">
        <f t="shared" si="35"/>
        <v>9780.8476704372079</v>
      </c>
      <c r="L53" s="296">
        <f t="shared" si="35"/>
        <v>7769.0616617782089</v>
      </c>
      <c r="M53" s="296">
        <f t="shared" si="35"/>
        <v>6171.0723996802571</v>
      </c>
      <c r="N53" s="52">
        <f>SUM(E53:M53)</f>
        <v>128621.84063954843</v>
      </c>
    </row>
    <row r="54" spans="1:14">
      <c r="A54" s="126" t="s">
        <v>48</v>
      </c>
      <c r="B54" s="127">
        <v>73</v>
      </c>
      <c r="C54" s="230"/>
      <c r="D54" s="113" t="s">
        <v>61</v>
      </c>
      <c r="E54" s="332">
        <f>E$13*E$19*(1/$B$64-1/$B$62)</f>
        <v>720.42766307637748</v>
      </c>
      <c r="F54" s="332">
        <f t="shared" ref="F54:M54" si="36">F$13*F$19*(1/$B$64-1/$B$62)</f>
        <v>10786.730380548628</v>
      </c>
      <c r="G54" s="332">
        <f t="shared" si="36"/>
        <v>8568.0481159883529</v>
      </c>
      <c r="H54" s="332">
        <f t="shared" si="36"/>
        <v>6805.7183157439567</v>
      </c>
      <c r="I54" s="332">
        <f t="shared" si="36"/>
        <v>5405.8755467096098</v>
      </c>
      <c r="J54" s="332">
        <f t="shared" si="36"/>
        <v>4293.9612059624869</v>
      </c>
      <c r="K54" s="332">
        <f t="shared" si="36"/>
        <v>3410.7523710074179</v>
      </c>
      <c r="L54" s="332">
        <f t="shared" si="36"/>
        <v>2709.2074609754518</v>
      </c>
      <c r="M54" s="332">
        <f t="shared" si="36"/>
        <v>2151.9607019835139</v>
      </c>
    </row>
    <row r="55" spans="1:14">
      <c r="A55" s="91" t="s">
        <v>52</v>
      </c>
      <c r="B55" s="80">
        <f>B54/B53</f>
        <v>4.8527554344213256E-3</v>
      </c>
      <c r="C55" s="226"/>
      <c r="D55" s="113" t="s">
        <v>62</v>
      </c>
      <c r="E55" s="304">
        <f>E$13*E$19*(1/$B$62-1/$B$63)</f>
        <v>643.28002074075346</v>
      </c>
      <c r="F55" s="304">
        <f t="shared" ref="F55:M55" si="37">F$13*F$19*(1/$B$62-1/$B$63)</f>
        <v>9631.6236848731314</v>
      </c>
      <c r="G55" s="304">
        <f t="shared" si="37"/>
        <v>7650.5310001906928</v>
      </c>
      <c r="H55" s="304">
        <f t="shared" si="37"/>
        <v>6076.9218669541269</v>
      </c>
      <c r="I55" s="304">
        <f t="shared" si="37"/>
        <v>4826.9825161344716</v>
      </c>
      <c r="J55" s="304">
        <f t="shared" si="37"/>
        <v>3834.1385196624492</v>
      </c>
      <c r="K55" s="304">
        <f t="shared" si="37"/>
        <v>3045.5088948057478</v>
      </c>
      <c r="L55" s="304">
        <f t="shared" si="37"/>
        <v>2419.0895505667568</v>
      </c>
      <c r="M55" s="304">
        <f t="shared" si="37"/>
        <v>1921.5160604659911</v>
      </c>
    </row>
    <row r="56" spans="1:14">
      <c r="A56" s="92" t="s">
        <v>51</v>
      </c>
      <c r="B56" s="81">
        <f>_xlfn.GAMMA.INV(0.975,B$54,1)/B53</f>
        <v>6.027526693123576E-3</v>
      </c>
      <c r="C56" s="226"/>
      <c r="D56" s="113" t="s">
        <v>87</v>
      </c>
      <c r="E56" s="345">
        <f t="shared" ref="E56:F56" si="38">E53/E13</f>
        <v>1.251543953001697</v>
      </c>
      <c r="F56" s="346">
        <f t="shared" si="38"/>
        <v>8.4741568542470116</v>
      </c>
      <c r="G56" s="346">
        <f>G53/G13</f>
        <v>1.2515439530016974</v>
      </c>
      <c r="H56" s="346">
        <f t="shared" ref="H56:M56" si="39">H53/H13</f>
        <v>1.7262021807409682</v>
      </c>
      <c r="I56" s="346">
        <f t="shared" si="39"/>
        <v>1.8201886395712836</v>
      </c>
      <c r="J56" s="346">
        <f t="shared" si="39"/>
        <v>1.7298268542008013</v>
      </c>
      <c r="K56" s="346">
        <f t="shared" si="39"/>
        <v>2.2916870359357158</v>
      </c>
      <c r="L56" s="346">
        <f t="shared" si="39"/>
        <v>2.1992813845989994</v>
      </c>
      <c r="M56" s="143">
        <f t="shared" si="39"/>
        <v>1.9384602369156663</v>
      </c>
    </row>
    <row r="57" spans="1:14">
      <c r="A57" s="93" t="s">
        <v>49</v>
      </c>
      <c r="B57" s="82">
        <f>_xlfn.GAMMA.INV(0.025,B$54,1)/B53</f>
        <v>3.8037856094196073E-3</v>
      </c>
      <c r="C57" s="226"/>
      <c r="D57" s="120" t="str">
        <f>C29</f>
        <v>第3波
（現在）
（9/24～2/10）</v>
      </c>
      <c r="E57" s="221"/>
    </row>
    <row r="58" spans="1:14">
      <c r="A58" s="138" t="s">
        <v>161</v>
      </c>
      <c r="B58" s="240">
        <f>$N$3*B55-C44</f>
        <v>423799.3236894086</v>
      </c>
      <c r="C58" s="227"/>
      <c r="D58" s="108" t="s">
        <v>59</v>
      </c>
      <c r="E58" s="296">
        <f>E29*E35/$B$62</f>
        <v>12737.224780515739</v>
      </c>
      <c r="F58" s="296">
        <f t="shared" ref="F58:M58" si="40">F35*F29/$B$62</f>
        <v>103116.31571990822</v>
      </c>
      <c r="G58" s="296">
        <f t="shared" si="40"/>
        <v>91747.969871817098</v>
      </c>
      <c r="H58" s="296">
        <f t="shared" si="40"/>
        <v>81632.959021389048</v>
      </c>
      <c r="I58" s="296">
        <f t="shared" si="40"/>
        <v>72633.105755888566</v>
      </c>
      <c r="J58" s="296">
        <f t="shared" si="40"/>
        <v>64625.466416864998</v>
      </c>
      <c r="K58" s="296">
        <f t="shared" si="40"/>
        <v>57500.65161241922</v>
      </c>
      <c r="L58" s="296">
        <f t="shared" si="40"/>
        <v>51161.331889280882</v>
      </c>
      <c r="M58" s="296">
        <f t="shared" si="40"/>
        <v>45520.908151235904</v>
      </c>
      <c r="N58" s="52">
        <f>SUM(E58:M58)</f>
        <v>580675.93321931968</v>
      </c>
    </row>
    <row r="59" spans="1:14">
      <c r="A59" s="92" t="s">
        <v>51</v>
      </c>
      <c r="B59" s="241">
        <f>$N$3*B56-C44</f>
        <v>571585.54803415167</v>
      </c>
      <c r="C59" s="228"/>
      <c r="D59" s="113" t="s">
        <v>61</v>
      </c>
      <c r="E59" s="332">
        <f>E29*E35*(1/$B$64-1/$B$62)</f>
        <v>4441.6926920871419</v>
      </c>
      <c r="F59" s="332">
        <f t="shared" ref="F59:M59" si="41">F29*F35*(1/$B$64-1/$B$62)</f>
        <v>35958.459857652102</v>
      </c>
      <c r="G59" s="332">
        <f t="shared" si="41"/>
        <v>31994.119151988511</v>
      </c>
      <c r="H59" s="332">
        <f t="shared" si="41"/>
        <v>28466.838245126062</v>
      </c>
      <c r="I59" s="332">
        <f t="shared" si="41"/>
        <v>25328.432260458223</v>
      </c>
      <c r="J59" s="332">
        <f t="shared" si="41"/>
        <v>22536.028597501878</v>
      </c>
      <c r="K59" s="332">
        <f t="shared" si="41"/>
        <v>20051.481265198323</v>
      </c>
      <c r="L59" s="332">
        <f t="shared" si="41"/>
        <v>17840.849783673406</v>
      </c>
      <c r="M59" s="332">
        <f t="shared" si="41"/>
        <v>15873.935535926666</v>
      </c>
    </row>
    <row r="60" spans="1:14">
      <c r="A60" s="93" t="s">
        <v>49</v>
      </c>
      <c r="B60" s="242">
        <f>$N$3*B57-C44</f>
        <v>291838.91970419243</v>
      </c>
      <c r="C60" s="228"/>
      <c r="D60" s="113" t="s">
        <v>62</v>
      </c>
      <c r="E60" s="304">
        <f>E29*E35*(1/$B$62-1/$B$63)</f>
        <v>3966.0500471189612</v>
      </c>
      <c r="F60" s="304">
        <f t="shared" ref="F60:M60" si="42">F29*F35*(1/$B$62-1/$B$63)</f>
        <v>32107.815938466654</v>
      </c>
      <c r="G60" s="304">
        <f t="shared" si="42"/>
        <v>28568.000212245261</v>
      </c>
      <c r="H60" s="304">
        <f t="shared" si="42"/>
        <v>25418.441344342122</v>
      </c>
      <c r="I60" s="304">
        <f t="shared" si="42"/>
        <v>22616.114378871338</v>
      </c>
      <c r="J60" s="304">
        <f t="shared" si="42"/>
        <v>20122.737766218033</v>
      </c>
      <c r="K60" s="304">
        <f t="shared" si="42"/>
        <v>17904.250412982998</v>
      </c>
      <c r="L60" s="304">
        <f t="shared" si="42"/>
        <v>15930.34638601513</v>
      </c>
      <c r="M60" s="304">
        <f t="shared" si="42"/>
        <v>14174.060914295724</v>
      </c>
    </row>
    <row r="61" spans="1:14">
      <c r="A61" s="139" t="s">
        <v>162</v>
      </c>
      <c r="B61" s="97">
        <f>$N$16+$N$24</f>
        <v>2845</v>
      </c>
      <c r="C61" s="229"/>
      <c r="D61" s="113" t="s">
        <v>87</v>
      </c>
      <c r="E61" s="345">
        <f t="shared" ref="E61:F61" si="43">E58/E29</f>
        <v>1.3497112197219179</v>
      </c>
      <c r="F61" s="346">
        <f t="shared" si="43"/>
        <v>4.5054535640279729</v>
      </c>
      <c r="G61" s="346">
        <f>G58/G29</f>
        <v>1.3497112197219181</v>
      </c>
      <c r="H61" s="346">
        <f t="shared" ref="H61:M61" si="44">H58/H29</f>
        <v>1.7150501916338721</v>
      </c>
      <c r="I61" s="346">
        <f t="shared" si="44"/>
        <v>1.5323440032887883</v>
      </c>
      <c r="J61" s="346">
        <f t="shared" si="44"/>
        <v>1.4644338639670291</v>
      </c>
      <c r="K61" s="346">
        <f t="shared" si="44"/>
        <v>1.9926757559058503</v>
      </c>
      <c r="L61" s="346">
        <f t="shared" si="44"/>
        <v>1.9825363050949734</v>
      </c>
      <c r="M61" s="346">
        <f t="shared" si="44"/>
        <v>1.7160217194268446</v>
      </c>
    </row>
    <row r="62" spans="1:14">
      <c r="A62" s="95" t="s">
        <v>84</v>
      </c>
      <c r="B62" s="215">
        <f>($M$16+$M$24)/(B$58*($M$13*$M$19+$M$21*$M$27)/($N$19+$N$27))</f>
        <v>6.7573344314232134E-2</v>
      </c>
      <c r="C62" s="231"/>
      <c r="D62" s="107" t="s">
        <v>58</v>
      </c>
      <c r="E62" s="333">
        <f>$B$62*E$32/E$35/E$29</f>
        <v>2.9685705874916719E-5</v>
      </c>
      <c r="F62" s="333">
        <f t="shared" ref="F62:M62" si="45">$B$62*F$32/F$35/F$29</f>
        <v>1.1300309098212414E-5</v>
      </c>
      <c r="G62" s="333">
        <f t="shared" si="45"/>
        <v>3.9139634381685433E-5</v>
      </c>
      <c r="H62" s="333">
        <f t="shared" si="45"/>
        <v>1.3556363513758589E-4</v>
      </c>
      <c r="I62" s="334">
        <f t="shared" si="45"/>
        <v>4.6953681254406133E-4</v>
      </c>
      <c r="J62" s="334">
        <f t="shared" si="45"/>
        <v>1.6262828752731757E-3</v>
      </c>
      <c r="K62" s="334">
        <f t="shared" si="45"/>
        <v>5.6327766423183252E-3</v>
      </c>
      <c r="L62" s="335">
        <f t="shared" si="45"/>
        <v>1.9509627251604288E-2</v>
      </c>
      <c r="M62" s="335">
        <f t="shared" si="45"/>
        <v>6.7573344314232134E-2</v>
      </c>
    </row>
    <row r="63" spans="1:14">
      <c r="A63" s="92" t="s">
        <v>51</v>
      </c>
      <c r="B63" s="216">
        <f>($M$16+$M$24)/(B$60*($M$13*$M$19+$M$21*$M$27)/($N$19+$N$27))</f>
        <v>9.8127890717352201E-2</v>
      </c>
      <c r="C63" s="251">
        <f>B63-B62</f>
        <v>3.0554546403120067E-2</v>
      </c>
      <c r="D63" s="113" t="s">
        <v>61</v>
      </c>
      <c r="E63" s="336">
        <f>$C$63*E$32/E$35/E$29</f>
        <v>1.3422944903342304E-5</v>
      </c>
      <c r="F63" s="336">
        <f t="shared" ref="F63:M63" si="46">$C$63*F$32/F$35/F$29</f>
        <v>5.1096452634535333E-6</v>
      </c>
      <c r="G63" s="336">
        <f t="shared" si="46"/>
        <v>1.7697714787582076E-5</v>
      </c>
      <c r="H63" s="336">
        <f t="shared" si="46"/>
        <v>6.1297622937312728E-5</v>
      </c>
      <c r="I63" s="337">
        <f t="shared" si="46"/>
        <v>2.123098164290351E-4</v>
      </c>
      <c r="J63" s="337">
        <f t="shared" si="46"/>
        <v>7.353540968175541E-4</v>
      </c>
      <c r="K63" s="337">
        <f t="shared" si="46"/>
        <v>2.5469648874530751E-3</v>
      </c>
      <c r="L63" s="338">
        <f t="shared" si="46"/>
        <v>8.8216413915326707E-3</v>
      </c>
      <c r="M63" s="338">
        <f t="shared" si="46"/>
        <v>3.0554546403120067E-2</v>
      </c>
    </row>
    <row r="64" spans="1:14" ht="13.8" thickBot="1">
      <c r="A64" s="96" t="s">
        <v>49</v>
      </c>
      <c r="B64" s="217">
        <f>($M$16+$M$24)/(B$59*($M$13*$M$19+$M$21*$M$27)/($N$19+$N$27))</f>
        <v>5.0101927381292113E-2</v>
      </c>
      <c r="C64" s="252">
        <f>B62-B64</f>
        <v>1.747141693294002E-2</v>
      </c>
      <c r="D64" s="113" t="s">
        <v>62</v>
      </c>
      <c r="E64" s="339">
        <f>$C$64*E$32/E$35/E$29</f>
        <v>7.675383682024747E-6</v>
      </c>
      <c r="F64" s="339">
        <f t="shared" ref="F64:M64" si="47">$C$64*F$32/F$35/F$29</f>
        <v>2.9217498960515674E-6</v>
      </c>
      <c r="G64" s="339">
        <f t="shared" si="47"/>
        <v>1.0119742893074996E-5</v>
      </c>
      <c r="H64" s="339">
        <f t="shared" si="47"/>
        <v>3.5050637414358009E-5</v>
      </c>
      <c r="I64" s="340">
        <f t="shared" si="47"/>
        <v>1.2140102729225437E-4</v>
      </c>
      <c r="J64" s="340">
        <f t="shared" si="47"/>
        <v>4.2048334965735551E-4</v>
      </c>
      <c r="K64" s="340">
        <f t="shared" si="47"/>
        <v>1.4563818056781009E-3</v>
      </c>
      <c r="L64" s="341">
        <f t="shared" si="47"/>
        <v>5.0443090449089397E-3</v>
      </c>
      <c r="M64" s="341">
        <f t="shared" si="47"/>
        <v>1.747141693294002E-2</v>
      </c>
    </row>
    <row r="65" spans="1:17">
      <c r="A65" s="164" t="s">
        <v>109</v>
      </c>
      <c r="B65" s="165">
        <f>C$48/B$62</f>
        <v>1.102622770057798</v>
      </c>
      <c r="C65" s="165"/>
    </row>
    <row r="66" spans="1:17">
      <c r="A66" s="262"/>
      <c r="B66" s="165"/>
      <c r="C66" s="398" t="s">
        <v>168</v>
      </c>
      <c r="D66" s="263" t="str">
        <f>C5</f>
        <v>第1波
（2/1～6/10)</v>
      </c>
      <c r="E66" s="68">
        <f>E$11/$C$48</f>
        <v>12.873191561720137</v>
      </c>
      <c r="F66" s="69">
        <f t="shared" ref="F66:M66" si="48">F$11/$C$48</f>
        <v>114.91667996304207</v>
      </c>
      <c r="G66" s="69">
        <f t="shared" si="48"/>
        <v>12.873191561720137</v>
      </c>
      <c r="H66" s="69">
        <f t="shared" si="48"/>
        <v>10.787314026819969</v>
      </c>
      <c r="I66" s="69">
        <f t="shared" si="48"/>
        <v>8.0079137375878062</v>
      </c>
      <c r="J66" s="69">
        <f t="shared" si="48"/>
        <v>5.8985569591171387</v>
      </c>
      <c r="K66" s="69">
        <f t="shared" si="48"/>
        <v>6.6003750618962682</v>
      </c>
      <c r="L66" s="69">
        <f t="shared" si="48"/>
        <v>5.6273299557548437</v>
      </c>
      <c r="M66" s="69">
        <f t="shared" si="48"/>
        <v>4.0819765469538467</v>
      </c>
    </row>
    <row r="67" spans="1:17">
      <c r="A67" s="262"/>
      <c r="B67" s="165"/>
      <c r="C67" s="399"/>
      <c r="D67" s="263" t="str">
        <f>C13</f>
        <v>第2波
（6/11～9/23）</v>
      </c>
      <c r="E67" s="68">
        <f>E$19/$C$48</f>
        <v>1.1350608630511891</v>
      </c>
      <c r="F67" s="69">
        <f t="shared" ref="F67:M67" si="49">F$19/$C$48</f>
        <v>7.6854542499633007</v>
      </c>
      <c r="G67" s="69">
        <f t="shared" si="49"/>
        <v>1.1350608630511891</v>
      </c>
      <c r="H67" s="69">
        <f t="shared" si="49"/>
        <v>1.5655419311270735</v>
      </c>
      <c r="I67" s="69">
        <f t="shared" si="49"/>
        <v>1.6507809279830779</v>
      </c>
      <c r="J67" s="69">
        <f t="shared" si="49"/>
        <v>1.5688292507419617</v>
      </c>
      <c r="K67" s="69">
        <f t="shared" si="49"/>
        <v>2.0783962549726676</v>
      </c>
      <c r="L67" s="69">
        <f t="shared" si="49"/>
        <v>1.994590937464239</v>
      </c>
      <c r="M67" s="69">
        <f t="shared" si="49"/>
        <v>1.7580448087554501</v>
      </c>
    </row>
    <row r="68" spans="1:17">
      <c r="A68" s="262"/>
      <c r="B68" s="165"/>
      <c r="C68" s="399"/>
      <c r="D68" s="263" t="str">
        <f>C21</f>
        <v>第3波
（前半）
（9/24～12/16）</v>
      </c>
      <c r="E68" s="330">
        <f>E$27/$C$48</f>
        <v>1.8475444617207992</v>
      </c>
      <c r="F68" s="69">
        <f t="shared" ref="F68:M68" si="50">F$27/$C$48</f>
        <v>7.0398549998015172</v>
      </c>
      <c r="G68" s="331">
        <f t="shared" si="50"/>
        <v>1.8475444617207992</v>
      </c>
      <c r="H68" s="331">
        <f t="shared" si="50"/>
        <v>2.302526229765284</v>
      </c>
      <c r="I68" s="331">
        <f t="shared" si="50"/>
        <v>2.0264558705974989</v>
      </c>
      <c r="J68" s="331">
        <f t="shared" si="50"/>
        <v>1.9233612275683099</v>
      </c>
      <c r="K68" s="331">
        <f t="shared" si="50"/>
        <v>2.5832303578777829</v>
      </c>
      <c r="L68" s="331">
        <f t="shared" si="50"/>
        <v>2.7167685766211633</v>
      </c>
      <c r="M68" s="331">
        <f t="shared" si="50"/>
        <v>2.565058871246257</v>
      </c>
    </row>
    <row r="69" spans="1:17">
      <c r="A69" s="262"/>
      <c r="B69" s="165"/>
      <c r="C69" s="400"/>
      <c r="D69" s="263" t="str">
        <f>C29</f>
        <v>第3波
（現在）
（9/24～2/10）</v>
      </c>
      <c r="E69" s="68">
        <f>E$35/$C$48</f>
        <v>1.2240915536790229</v>
      </c>
      <c r="F69" s="69">
        <f t="shared" ref="F69:M69" si="51">F$35/$C$48</f>
        <v>4.0861241817016012</v>
      </c>
      <c r="G69" s="69">
        <f t="shared" si="51"/>
        <v>1.2240915536790229</v>
      </c>
      <c r="H69" s="69">
        <f t="shared" si="51"/>
        <v>1.5554278745250032</v>
      </c>
      <c r="I69" s="69">
        <f t="shared" si="51"/>
        <v>1.3897264276598105</v>
      </c>
      <c r="J69" s="69">
        <f t="shared" si="51"/>
        <v>1.3281367877885069</v>
      </c>
      <c r="K69" s="69">
        <f t="shared" si="51"/>
        <v>1.8072144073366061</v>
      </c>
      <c r="L69" s="69">
        <f t="shared" si="51"/>
        <v>1.7980186505590228</v>
      </c>
      <c r="M69" s="69">
        <f t="shared" si="51"/>
        <v>1.556308980755851</v>
      </c>
    </row>
    <row r="70" spans="1:17">
      <c r="B70" s="115"/>
      <c r="C70" s="115"/>
      <c r="N70" s="61" t="s">
        <v>158</v>
      </c>
      <c r="O70" s="183"/>
      <c r="P70" s="281"/>
    </row>
    <row r="71" spans="1:17" ht="13.2" customHeight="1">
      <c r="C71" s="392" t="s">
        <v>177</v>
      </c>
      <c r="D71" s="119" t="s">
        <v>63</v>
      </c>
      <c r="E71" s="117">
        <f>E5+E13+E29</f>
        <v>11375.823965324384</v>
      </c>
      <c r="F71" s="116">
        <f t="shared" ref="F71:N71" si="52">F5+F13+F29</f>
        <v>26961.281154667478</v>
      </c>
      <c r="G71" s="116">
        <f t="shared" si="52"/>
        <v>90503.239462578815</v>
      </c>
      <c r="H71" s="116">
        <f t="shared" si="52"/>
        <v>61546.733005389469</v>
      </c>
      <c r="I71" s="116">
        <f t="shared" si="52"/>
        <v>58639.677343908887</v>
      </c>
      <c r="J71" s="116">
        <f t="shared" si="52"/>
        <v>54075.769600366075</v>
      </c>
      <c r="K71" s="116">
        <f t="shared" si="52"/>
        <v>35056.568919056335</v>
      </c>
      <c r="L71" s="116">
        <f t="shared" si="52"/>
        <v>31072.306398718731</v>
      </c>
      <c r="M71" s="118">
        <f t="shared" si="52"/>
        <v>31538.60014998983</v>
      </c>
      <c r="N71" s="117">
        <f t="shared" si="52"/>
        <v>407407</v>
      </c>
      <c r="O71" s="183"/>
      <c r="P71" s="183"/>
      <c r="Q71" s="218"/>
    </row>
    <row r="72" spans="1:17" ht="13.2" customHeight="1">
      <c r="C72" s="393"/>
      <c r="D72" s="279" t="str">
        <f>D66</f>
        <v>第1波
（2/1～6/10)</v>
      </c>
      <c r="E72" s="267">
        <f>E66*E5</f>
        <v>3708.9561736875721</v>
      </c>
      <c r="F72" s="268">
        <f t="shared" ref="F72:M72" si="53">F66*F5</f>
        <v>48731.129963844418</v>
      </c>
      <c r="G72" s="268">
        <f t="shared" si="53"/>
        <v>37272.397604592719</v>
      </c>
      <c r="H72" s="268">
        <f t="shared" si="53"/>
        <v>28508.093783697957</v>
      </c>
      <c r="I72" s="268">
        <f t="shared" si="53"/>
        <v>21804.64535181861</v>
      </c>
      <c r="J72" s="268">
        <f t="shared" si="53"/>
        <v>16677.45877805628</v>
      </c>
      <c r="K72" s="268">
        <f t="shared" si="53"/>
        <v>12755.888793695436</v>
      </c>
      <c r="L72" s="268">
        <f t="shared" si="53"/>
        <v>9756.4443769585323</v>
      </c>
      <c r="M72" s="284">
        <f t="shared" si="53"/>
        <v>7462.2951344427102</v>
      </c>
      <c r="N72" s="267">
        <f>SUM(E72:M72)</f>
        <v>186677.30996079423</v>
      </c>
      <c r="O72" s="183"/>
      <c r="P72" s="282"/>
      <c r="Q72" s="218"/>
    </row>
    <row r="73" spans="1:17" ht="13.2" customHeight="1">
      <c r="C73" s="393"/>
      <c r="D73" s="280" t="str">
        <f t="shared" ref="D73:D75" si="54">D67</f>
        <v>第2波
（6/11～9/23）</v>
      </c>
      <c r="E73" s="271">
        <f>E67*E13</f>
        <v>1873.6554437703633</v>
      </c>
      <c r="F73" s="272">
        <f t="shared" ref="F73:M73" si="55">F67*F13</f>
        <v>28053.636935170598</v>
      </c>
      <c r="G73" s="272">
        <f t="shared" si="55"/>
        <v>22283.389183663305</v>
      </c>
      <c r="H73" s="272">
        <f t="shared" si="55"/>
        <v>17700.002130136767</v>
      </c>
      <c r="I73" s="272">
        <f t="shared" si="55"/>
        <v>14059.354832636031</v>
      </c>
      <c r="J73" s="272">
        <f t="shared" si="55"/>
        <v>11167.538673535666</v>
      </c>
      <c r="K73" s="272">
        <f t="shared" si="55"/>
        <v>8870.5293741798123</v>
      </c>
      <c r="L73" s="272">
        <f t="shared" si="55"/>
        <v>7045.9833342376605</v>
      </c>
      <c r="M73" s="285">
        <f t="shared" si="55"/>
        <v>5596.7213513618781</v>
      </c>
      <c r="N73" s="271">
        <f t="shared" ref="N73:N79" si="56">SUM(E73:M73)</f>
        <v>116650.81125869209</v>
      </c>
      <c r="O73" s="183"/>
      <c r="P73" s="282"/>
      <c r="Q73" s="218"/>
    </row>
    <row r="74" spans="1:17" ht="13.2" customHeight="1" thickBot="1">
      <c r="C74" s="393"/>
      <c r="D74" s="280" t="str">
        <f t="shared" si="54"/>
        <v>第3波
（前半）
（9/24～12/16）</v>
      </c>
      <c r="E74" s="271">
        <f>E68*E21</f>
        <v>4567.6136844886842</v>
      </c>
      <c r="F74" s="272">
        <f t="shared" ref="F74:M74" si="57">F68*F21</f>
        <v>51116.055248339217</v>
      </c>
      <c r="G74" s="272">
        <f t="shared" si="57"/>
        <v>44409.723959090355</v>
      </c>
      <c r="H74" s="272">
        <f t="shared" si="57"/>
        <v>38583.250850263619</v>
      </c>
      <c r="I74" s="272">
        <f t="shared" si="57"/>
        <v>33521.200166560549</v>
      </c>
      <c r="J74" s="272">
        <f t="shared" si="57"/>
        <v>29123.281108878924</v>
      </c>
      <c r="K74" s="272">
        <f t="shared" si="57"/>
        <v>25302.360844254057</v>
      </c>
      <c r="L74" s="272">
        <f t="shared" si="57"/>
        <v>21982.73820519686</v>
      </c>
      <c r="M74" s="285">
        <f t="shared" si="57"/>
        <v>19098.643876465045</v>
      </c>
      <c r="N74" s="271">
        <f t="shared" si="56"/>
        <v>267704.86794353731</v>
      </c>
      <c r="O74" s="183"/>
      <c r="P74" s="282"/>
      <c r="Q74" s="218"/>
    </row>
    <row r="75" spans="1:17" ht="13.2" customHeight="1">
      <c r="C75" s="393"/>
      <c r="D75" s="274" t="str">
        <f t="shared" si="54"/>
        <v>第3波
（現在）
（9/24～2/10）</v>
      </c>
      <c r="E75" s="275">
        <f>E69*E29</f>
        <v>11551.751992068939</v>
      </c>
      <c r="F75" s="276">
        <f t="shared" ref="F75:M75" si="58">F69*F29</f>
        <v>93519.124146604547</v>
      </c>
      <c r="G75" s="276">
        <f t="shared" si="58"/>
        <v>83208.847452885253</v>
      </c>
      <c r="H75" s="276">
        <f t="shared" si="58"/>
        <v>74035.255971641105</v>
      </c>
      <c r="I75" s="276">
        <f t="shared" si="58"/>
        <v>65873.032671075023</v>
      </c>
      <c r="J75" s="276">
        <f t="shared" si="58"/>
        <v>58610.676445106808</v>
      </c>
      <c r="K75" s="276">
        <f t="shared" si="58"/>
        <v>52148.978938105109</v>
      </c>
      <c r="L75" s="276">
        <f t="shared" si="58"/>
        <v>46399.669296326145</v>
      </c>
      <c r="M75" s="286">
        <f t="shared" si="58"/>
        <v>41284.208332510461</v>
      </c>
      <c r="N75" s="275">
        <f t="shared" si="56"/>
        <v>526631.54524632334</v>
      </c>
      <c r="O75" s="178"/>
      <c r="P75" s="283" t="s">
        <v>100</v>
      </c>
      <c r="Q75" s="218"/>
    </row>
    <row r="76" spans="1:17" ht="13.2" customHeight="1">
      <c r="C76" s="393"/>
      <c r="D76" s="266" t="s">
        <v>169</v>
      </c>
      <c r="E76" s="267">
        <f>E72</f>
        <v>3708.9561736875721</v>
      </c>
      <c r="F76" s="268">
        <f t="shared" ref="F76:M76" si="59">F72</f>
        <v>48731.129963844418</v>
      </c>
      <c r="G76" s="268">
        <f t="shared" si="59"/>
        <v>37272.397604592719</v>
      </c>
      <c r="H76" s="268">
        <f t="shared" si="59"/>
        <v>28508.093783697957</v>
      </c>
      <c r="I76" s="268">
        <f t="shared" si="59"/>
        <v>21804.64535181861</v>
      </c>
      <c r="J76" s="268">
        <f t="shared" si="59"/>
        <v>16677.45877805628</v>
      </c>
      <c r="K76" s="268">
        <f t="shared" si="59"/>
        <v>12755.888793695436</v>
      </c>
      <c r="L76" s="268">
        <f t="shared" si="59"/>
        <v>9756.4443769585323</v>
      </c>
      <c r="M76" s="284">
        <f t="shared" si="59"/>
        <v>7462.2951344427102</v>
      </c>
      <c r="N76" s="277">
        <f t="shared" si="56"/>
        <v>186677.30996079423</v>
      </c>
      <c r="O76" s="269"/>
      <c r="P76" s="287">
        <f t="shared" ref="P76:P80" si="60">N76/$N$3</f>
        <v>1.4839213828362022E-3</v>
      </c>
      <c r="Q76" s="218"/>
    </row>
    <row r="77" spans="1:17" ht="13.2" customHeight="1">
      <c r="C77" s="393"/>
      <c r="D77" s="270" t="s">
        <v>170</v>
      </c>
      <c r="E77" s="271">
        <f>E72+E73</f>
        <v>5582.6116174579356</v>
      </c>
      <c r="F77" s="272">
        <f t="shared" ref="F77:M77" si="61">F72+F73</f>
        <v>76784.766899015012</v>
      </c>
      <c r="G77" s="272">
        <f t="shared" si="61"/>
        <v>59555.786788256024</v>
      </c>
      <c r="H77" s="272">
        <f t="shared" si="61"/>
        <v>46208.095913834724</v>
      </c>
      <c r="I77" s="272">
        <f t="shared" si="61"/>
        <v>35864.000184454642</v>
      </c>
      <c r="J77" s="272">
        <f t="shared" si="61"/>
        <v>27844.997451591946</v>
      </c>
      <c r="K77" s="272">
        <f t="shared" si="61"/>
        <v>21626.41816787525</v>
      </c>
      <c r="L77" s="272">
        <f t="shared" si="61"/>
        <v>16802.427711196193</v>
      </c>
      <c r="M77" s="285">
        <f t="shared" si="61"/>
        <v>13059.016485804588</v>
      </c>
      <c r="N77" s="278">
        <f t="shared" si="56"/>
        <v>303328.12121948629</v>
      </c>
      <c r="O77" s="273"/>
      <c r="P77" s="288">
        <f t="shared" si="60"/>
        <v>2.411193332428349E-3</v>
      </c>
      <c r="Q77" s="218"/>
    </row>
    <row r="78" spans="1:17" ht="13.2" customHeight="1">
      <c r="C78" s="393"/>
      <c r="D78" s="270" t="s">
        <v>171</v>
      </c>
      <c r="E78" s="271">
        <f>E77+E74</f>
        <v>10150.225301946619</v>
      </c>
      <c r="F78" s="272">
        <f t="shared" ref="F78:M78" si="62">F77+F74</f>
        <v>127900.82214735422</v>
      </c>
      <c r="G78" s="272">
        <f t="shared" si="62"/>
        <v>103965.51074734639</v>
      </c>
      <c r="H78" s="272">
        <f t="shared" si="62"/>
        <v>84791.346764098344</v>
      </c>
      <c r="I78" s="272">
        <f t="shared" si="62"/>
        <v>69385.200351015199</v>
      </c>
      <c r="J78" s="272">
        <f t="shared" si="62"/>
        <v>56968.27856047087</v>
      </c>
      <c r="K78" s="272">
        <f t="shared" si="62"/>
        <v>46928.779012129307</v>
      </c>
      <c r="L78" s="272">
        <f t="shared" si="62"/>
        <v>38785.165916393053</v>
      </c>
      <c r="M78" s="285">
        <f t="shared" si="62"/>
        <v>32157.660362269635</v>
      </c>
      <c r="N78" s="278">
        <f t="shared" si="56"/>
        <v>571032.98916302365</v>
      </c>
      <c r="O78" s="273"/>
      <c r="P78" s="288">
        <f t="shared" si="60"/>
        <v>4.5392129504214914E-3</v>
      </c>
      <c r="Q78" s="218"/>
    </row>
    <row r="79" spans="1:17" ht="13.2" customHeight="1">
      <c r="C79" s="393"/>
      <c r="D79" s="280" t="s">
        <v>178</v>
      </c>
      <c r="E79" s="271">
        <f>E77+E75</f>
        <v>17134.363609526874</v>
      </c>
      <c r="F79" s="272">
        <f t="shared" ref="F79:M79" si="63">F77+F75</f>
        <v>170303.89104561956</v>
      </c>
      <c r="G79" s="272">
        <f t="shared" si="63"/>
        <v>142764.63424114126</v>
      </c>
      <c r="H79" s="272">
        <f t="shared" si="63"/>
        <v>120243.35188547583</v>
      </c>
      <c r="I79" s="272">
        <f t="shared" si="63"/>
        <v>101737.03285552966</v>
      </c>
      <c r="J79" s="272">
        <f t="shared" si="63"/>
        <v>86455.673896698747</v>
      </c>
      <c r="K79" s="272">
        <f t="shared" si="63"/>
        <v>73775.397105980359</v>
      </c>
      <c r="L79" s="272">
        <f t="shared" si="63"/>
        <v>63202.097007522338</v>
      </c>
      <c r="M79" s="285">
        <f t="shared" si="63"/>
        <v>54343.224818315051</v>
      </c>
      <c r="N79" s="278">
        <f t="shared" si="56"/>
        <v>829959.66646580969</v>
      </c>
      <c r="O79" s="273"/>
      <c r="P79" s="288">
        <f t="shared" si="60"/>
        <v>6.5974536285040514E-3</v>
      </c>
      <c r="Q79" s="218"/>
    </row>
    <row r="80" spans="1:17" ht="13.2" customHeight="1">
      <c r="C80" s="393"/>
      <c r="D80" s="314" t="s">
        <v>179</v>
      </c>
      <c r="E80" s="315">
        <v>0</v>
      </c>
      <c r="F80" s="316">
        <v>0</v>
      </c>
      <c r="G80" s="316">
        <v>0</v>
      </c>
      <c r="H80" s="316">
        <v>0</v>
      </c>
      <c r="I80" s="316">
        <v>0</v>
      </c>
      <c r="J80" s="316">
        <v>0</v>
      </c>
      <c r="K80" s="316">
        <v>0</v>
      </c>
      <c r="L80" s="316">
        <v>0</v>
      </c>
      <c r="M80" s="317">
        <v>0</v>
      </c>
      <c r="N80" s="318">
        <f>SUM(E80:M80)</f>
        <v>0</v>
      </c>
      <c r="O80" s="295"/>
      <c r="P80" s="288">
        <f t="shared" si="60"/>
        <v>0</v>
      </c>
      <c r="Q80" s="218"/>
    </row>
    <row r="81" spans="2:17">
      <c r="C81" s="393"/>
      <c r="D81" s="140" t="s">
        <v>180</v>
      </c>
      <c r="E81" s="222">
        <f>E44+E53+E58+E80</f>
        <v>18512.116109747261</v>
      </c>
      <c r="F81" s="296">
        <f t="shared" ref="F81:M81" si="64">F44+F53+F58+F80</f>
        <v>182780.02455140621</v>
      </c>
      <c r="G81" s="296">
        <f t="shared" si="64"/>
        <v>153590.53978437663</v>
      </c>
      <c r="H81" s="296">
        <f t="shared" si="64"/>
        <v>129657.47818384733</v>
      </c>
      <c r="I81" s="296">
        <f t="shared" si="64"/>
        <v>109939.9158784938</v>
      </c>
      <c r="J81" s="296">
        <f t="shared" si="64"/>
        <v>93616.507621862751</v>
      </c>
      <c r="K81" s="296">
        <f t="shared" si="64"/>
        <v>80037.38807655187</v>
      </c>
      <c r="L81" s="296">
        <f t="shared" si="64"/>
        <v>68686.83792801763</v>
      </c>
      <c r="M81" s="297">
        <f t="shared" si="64"/>
        <v>59154.275685358873</v>
      </c>
      <c r="N81" s="298">
        <f>SUM(E81:M81)</f>
        <v>895975.08381966222</v>
      </c>
      <c r="O81" s="264"/>
      <c r="P81" s="265">
        <f>N81/$N$3</f>
        <v>7.1222184723343579E-3</v>
      </c>
    </row>
    <row r="82" spans="2:17">
      <c r="C82" s="393"/>
      <c r="D82" s="113" t="s">
        <v>61</v>
      </c>
      <c r="E82" s="299">
        <f>SQRT(E45^2+E54^2+E59^2)</f>
        <v>8401.1291956540117</v>
      </c>
      <c r="F82" s="300">
        <f t="shared" ref="F82:M82" si="65">SQRT(F45^2+F54^2+F59^2)</f>
        <v>100488.43824469863</v>
      </c>
      <c r="G82" s="300">
        <f t="shared" si="65"/>
        <v>78612.416480436004</v>
      </c>
      <c r="H82" s="300">
        <f t="shared" si="65"/>
        <v>61888.622544245271</v>
      </c>
      <c r="I82" s="300">
        <f t="shared" si="65"/>
        <v>49094.676229627701</v>
      </c>
      <c r="J82" s="300">
        <f t="shared" si="65"/>
        <v>39293.153279087441</v>
      </c>
      <c r="K82" s="300">
        <f t="shared" si="65"/>
        <v>31765.126029069277</v>
      </c>
      <c r="L82" s="300">
        <f t="shared" si="65"/>
        <v>25959.725343889222</v>
      </c>
      <c r="M82" s="301">
        <f t="shared" si="65"/>
        <v>21455.870847902344</v>
      </c>
      <c r="N82" s="302">
        <f>SUM(E82:M82)</f>
        <v>416959.15819460986</v>
      </c>
      <c r="O82" s="234" t="s">
        <v>106</v>
      </c>
      <c r="P82" s="235">
        <f t="shared" ref="P82:P83" si="66">N82/$N$3</f>
        <v>3.314460716968282E-3</v>
      </c>
    </row>
    <row r="83" spans="2:17" ht="13.8" thickBot="1">
      <c r="C83" s="393"/>
      <c r="D83" s="113" t="s">
        <v>62</v>
      </c>
      <c r="E83" s="303">
        <f>IF((E46+E55+E60)&lt;0,0,SQRT(E46^2+E55^2+E60^2))</f>
        <v>4704.8191786528878</v>
      </c>
      <c r="F83" s="304">
        <f t="shared" ref="F83:M83" si="67">IF((F46+F55+F60)&lt;0,0,SQRT(F46^2+F55^2+F60^2))</f>
        <v>46454.88482217455</v>
      </c>
      <c r="G83" s="304">
        <f t="shared" si="67"/>
        <v>38467.902508282052</v>
      </c>
      <c r="H83" s="304">
        <f t="shared" si="67"/>
        <v>32202.87372691683</v>
      </c>
      <c r="I83" s="304">
        <f t="shared" si="67"/>
        <v>27237.48424744454</v>
      </c>
      <c r="J83" s="304">
        <f t="shared" si="67"/>
        <v>23254.585195238549</v>
      </c>
      <c r="K83" s="304">
        <f t="shared" si="67"/>
        <v>20017.775208111419</v>
      </c>
      <c r="L83" s="304">
        <f t="shared" si="67"/>
        <v>17351.938994056611</v>
      </c>
      <c r="M83" s="305">
        <f t="shared" si="67"/>
        <v>15127.846461251826</v>
      </c>
      <c r="N83" s="306">
        <f>SUM(E83:M83)</f>
        <v>224820.11034212925</v>
      </c>
      <c r="O83" s="236" t="s">
        <v>107</v>
      </c>
      <c r="P83" s="237">
        <f t="shared" si="66"/>
        <v>1.7871232936576252E-3</v>
      </c>
    </row>
    <row r="84" spans="2:17">
      <c r="C84" s="393"/>
      <c r="D84" s="113" t="s">
        <v>87</v>
      </c>
      <c r="E84" s="342">
        <f t="shared" ref="E84:F84" si="68">E81/E71</f>
        <v>1.627320901428821</v>
      </c>
      <c r="F84" s="343">
        <f t="shared" si="68"/>
        <v>6.7793523424521585</v>
      </c>
      <c r="G84" s="343">
        <f>G81/G71</f>
        <v>1.6970722893060981</v>
      </c>
      <c r="H84" s="343">
        <f t="shared" ref="H84:N84" si="69">H81/H71</f>
        <v>2.1066508627272484</v>
      </c>
      <c r="I84" s="343">
        <f t="shared" si="69"/>
        <v>1.8748383493606255</v>
      </c>
      <c r="J84" s="343">
        <f t="shared" si="69"/>
        <v>1.731209898882863</v>
      </c>
      <c r="K84" s="343">
        <f t="shared" si="69"/>
        <v>2.2830924572611124</v>
      </c>
      <c r="L84" s="343">
        <f t="shared" si="69"/>
        <v>2.2105484236229707</v>
      </c>
      <c r="M84" s="343">
        <f t="shared" si="69"/>
        <v>1.8756151320615271</v>
      </c>
      <c r="N84" s="343">
        <f t="shared" si="69"/>
        <v>2.1992137685893032</v>
      </c>
    </row>
    <row r="85" spans="2:17">
      <c r="C85" s="393"/>
      <c r="D85" s="119" t="s">
        <v>103</v>
      </c>
      <c r="E85" s="222">
        <f>E8+E16+E32</f>
        <v>0.73436837060780857</v>
      </c>
      <c r="F85" s="69">
        <f t="shared" ref="F85:M85" si="70">F8+F16+F32</f>
        <v>2.1219827562440514</v>
      </c>
      <c r="G85" s="69">
        <f t="shared" si="70"/>
        <v>6.161186543560091</v>
      </c>
      <c r="H85" s="69">
        <f t="shared" si="70"/>
        <v>17.973441264483867</v>
      </c>
      <c r="I85" s="69">
        <f t="shared" si="70"/>
        <v>52.671498179982521</v>
      </c>
      <c r="J85" s="69">
        <f t="shared" si="70"/>
        <v>155.03028521585045</v>
      </c>
      <c r="K85" s="69">
        <f t="shared" si="70"/>
        <v>458.2062861561227</v>
      </c>
      <c r="L85" s="69">
        <f t="shared" si="70"/>
        <v>1359.5882944759614</v>
      </c>
      <c r="M85" s="160">
        <f t="shared" si="70"/>
        <v>4049.0000000678765</v>
      </c>
      <c r="N85" s="68">
        <f>N8+N16+N32</f>
        <v>6198.0034726854701</v>
      </c>
    </row>
    <row r="86" spans="2:17">
      <c r="C86" s="394"/>
      <c r="D86" s="119" t="s">
        <v>64</v>
      </c>
      <c r="E86" s="223">
        <f>E85/E71</f>
        <v>6.4555180604613724E-5</v>
      </c>
      <c r="F86" s="121">
        <f t="shared" ref="F86:N86" si="71">F85/F71</f>
        <v>7.8704819109706817E-5</v>
      </c>
      <c r="G86" s="121">
        <f t="shared" si="71"/>
        <v>6.8076972494532769E-5</v>
      </c>
      <c r="H86" s="121">
        <f t="shared" si="71"/>
        <v>2.9202916851671048E-4</v>
      </c>
      <c r="I86" s="125">
        <f t="shared" si="71"/>
        <v>8.9822285124585013E-4</v>
      </c>
      <c r="J86" s="125">
        <f t="shared" si="71"/>
        <v>2.8669085315209449E-3</v>
      </c>
      <c r="K86" s="124">
        <f t="shared" si="71"/>
        <v>1.3070482944697055E-2</v>
      </c>
      <c r="L86" s="122">
        <f t="shared" si="71"/>
        <v>4.3755628469601605E-2</v>
      </c>
      <c r="M86" s="123">
        <f t="shared" si="71"/>
        <v>0.12838236259097829</v>
      </c>
      <c r="N86" s="401">
        <f t="shared" si="71"/>
        <v>1.5213296464433528E-2</v>
      </c>
      <c r="O86" s="162" t="s">
        <v>104</v>
      </c>
    </row>
    <row r="87" spans="2:17">
      <c r="D87" s="141" t="s">
        <v>86</v>
      </c>
      <c r="E87" s="223">
        <f t="shared" ref="E87:N87" si="72">E85/E81</f>
        <v>3.9669606988967541E-5</v>
      </c>
      <c r="F87" s="121">
        <f t="shared" si="72"/>
        <v>1.1609489392793311E-5</v>
      </c>
      <c r="G87" s="121">
        <f t="shared" si="72"/>
        <v>4.011436220101632E-5</v>
      </c>
      <c r="H87" s="121">
        <f t="shared" si="72"/>
        <v>1.3862248067942904E-4</v>
      </c>
      <c r="I87" s="121">
        <f t="shared" si="72"/>
        <v>4.7909349174139217E-4</v>
      </c>
      <c r="J87" s="125">
        <f t="shared" si="72"/>
        <v>1.6560144055154373E-3</v>
      </c>
      <c r="K87" s="125">
        <f t="shared" si="72"/>
        <v>5.7249030380385557E-3</v>
      </c>
      <c r="L87" s="124">
        <f t="shared" si="72"/>
        <v>1.9794014915940395E-2</v>
      </c>
      <c r="M87" s="307">
        <f t="shared" si="72"/>
        <v>6.8448137571736581E-2</v>
      </c>
      <c r="N87" s="401">
        <f t="shared" si="72"/>
        <v>6.9176069565043572E-3</v>
      </c>
      <c r="O87" s="161" t="s">
        <v>105</v>
      </c>
    </row>
    <row r="88" spans="2:17">
      <c r="D88" s="113" t="s">
        <v>172</v>
      </c>
      <c r="E88" s="308">
        <f t="shared" ref="E88:F88" si="73">(SQRT(E85))/(E81-E83)</f>
        <v>6.2065222565510221E-5</v>
      </c>
      <c r="F88" s="309">
        <f t="shared" si="73"/>
        <v>1.0685503076782306E-5</v>
      </c>
      <c r="G88" s="309">
        <f>(SQRT(G85))/(G81-G83)</f>
        <v>2.1561126572766766E-5</v>
      </c>
      <c r="H88" s="309">
        <f t="shared" ref="H88:M88" si="74">(SQRT(H85))/(H81-H83)</f>
        <v>4.3502403794418879E-5</v>
      </c>
      <c r="I88" s="309">
        <f t="shared" si="74"/>
        <v>8.7754532481423768E-5</v>
      </c>
      <c r="J88" s="309">
        <f t="shared" si="74"/>
        <v>1.769581528291042E-4</v>
      </c>
      <c r="K88" s="310">
        <f t="shared" si="74"/>
        <v>3.5664597875552525E-4</v>
      </c>
      <c r="L88" s="310">
        <f t="shared" si="74"/>
        <v>7.1827540728878277E-4</v>
      </c>
      <c r="M88" s="358">
        <f t="shared" si="74"/>
        <v>1.4453080615818685E-3</v>
      </c>
      <c r="N88" s="360"/>
    </row>
    <row r="89" spans="2:17">
      <c r="D89" s="113" t="s">
        <v>173</v>
      </c>
      <c r="E89" s="311">
        <f t="shared" ref="E89:F89" si="75">(SQRT(E85))/(E81+E82)</f>
        <v>3.1841308892037446E-5</v>
      </c>
      <c r="F89" s="312">
        <f t="shared" si="75"/>
        <v>5.1424810430379956E-6</v>
      </c>
      <c r="G89" s="312">
        <f>(SQRT(G85))/(G81+G82)</f>
        <v>1.0689673351401401E-5</v>
      </c>
      <c r="H89" s="312">
        <f t="shared" ref="H89:M89" si="76">(SQRT(H85))/(H81+H82)</f>
        <v>2.2133102885393208E-5</v>
      </c>
      <c r="I89" s="312">
        <f t="shared" si="76"/>
        <v>4.5634808922108826E-5</v>
      </c>
      <c r="J89" s="312">
        <f t="shared" si="76"/>
        <v>9.3681044234995278E-5</v>
      </c>
      <c r="K89" s="313">
        <f t="shared" si="76"/>
        <v>1.9146039556651112E-4</v>
      </c>
      <c r="L89" s="313">
        <f t="shared" si="76"/>
        <v>3.8958197915744009E-4</v>
      </c>
      <c r="M89" s="359">
        <f t="shared" si="76"/>
        <v>7.8937647203022843E-4</v>
      </c>
      <c r="N89" s="361"/>
    </row>
    <row r="90" spans="2:17">
      <c r="D90" s="113" t="s">
        <v>87</v>
      </c>
      <c r="E90" s="344">
        <f t="shared" ref="E90:F90" si="77">E87/E86</f>
        <v>0.61450694765978819</v>
      </c>
      <c r="F90" s="344">
        <f t="shared" si="77"/>
        <v>0.14750671590529696</v>
      </c>
      <c r="G90" s="344">
        <f>G87/G86</f>
        <v>0.58925009046543431</v>
      </c>
      <c r="H90" s="344">
        <f t="shared" ref="H90:N90" si="78">H87/H86</f>
        <v>0.47468710534474157</v>
      </c>
      <c r="I90" s="344">
        <f t="shared" si="78"/>
        <v>0.53337931792414484</v>
      </c>
      <c r="J90" s="344">
        <f t="shared" si="78"/>
        <v>0.57763070823780094</v>
      </c>
      <c r="K90" s="344">
        <f t="shared" si="78"/>
        <v>0.43800241064246664</v>
      </c>
      <c r="L90" s="344">
        <f t="shared" si="78"/>
        <v>0.45237642809066064</v>
      </c>
      <c r="M90" s="344">
        <f t="shared" si="78"/>
        <v>0.53315841981978429</v>
      </c>
      <c r="N90" s="344">
        <f t="shared" si="78"/>
        <v>0.45470795712663031</v>
      </c>
    </row>
    <row r="91" spans="2:17">
      <c r="B91" s="362" t="s">
        <v>108</v>
      </c>
      <c r="C91" s="163" t="s">
        <v>182</v>
      </c>
      <c r="D91" s="113"/>
      <c r="E91" s="142"/>
      <c r="F91" s="142"/>
      <c r="G91" s="142"/>
      <c r="H91" s="142"/>
      <c r="I91" s="142"/>
      <c r="J91" s="142"/>
      <c r="K91" s="142"/>
      <c r="L91" s="142"/>
      <c r="M91" s="142"/>
      <c r="N91" s="142"/>
    </row>
    <row r="92" spans="2:17" ht="13.8" thickBot="1">
      <c r="D92" t="s">
        <v>65</v>
      </c>
      <c r="P92" s="59"/>
      <c r="Q92" s="59"/>
    </row>
    <row r="93" spans="2:17">
      <c r="D93" s="321" t="s">
        <v>56</v>
      </c>
      <c r="E93" s="322">
        <v>0</v>
      </c>
      <c r="F93" s="323">
        <v>10</v>
      </c>
      <c r="G93" s="323">
        <v>20</v>
      </c>
      <c r="H93" s="323">
        <v>30</v>
      </c>
      <c r="I93" s="323">
        <v>40</v>
      </c>
      <c r="J93" s="323">
        <v>50</v>
      </c>
      <c r="K93" s="323">
        <v>60</v>
      </c>
      <c r="L93" s="323">
        <v>70</v>
      </c>
      <c r="M93" s="324" t="s">
        <v>68</v>
      </c>
      <c r="N93" s="325" t="s">
        <v>71</v>
      </c>
      <c r="P93" s="59"/>
      <c r="Q93" s="59"/>
    </row>
    <row r="94" spans="2:17">
      <c r="D94" s="326" t="s">
        <v>79</v>
      </c>
      <c r="E94" s="356">
        <v>284</v>
      </c>
      <c r="F94" s="65">
        <v>418</v>
      </c>
      <c r="G94" s="65">
        <v>2854</v>
      </c>
      <c r="H94" s="65">
        <v>2854</v>
      </c>
      <c r="I94" s="65">
        <v>2684</v>
      </c>
      <c r="J94" s="65">
        <v>2787</v>
      </c>
      <c r="K94" s="65">
        <v>1905</v>
      </c>
      <c r="L94" s="65">
        <v>1709</v>
      </c>
      <c r="M94" s="65">
        <v>1802</v>
      </c>
      <c r="N94" s="354">
        <f>SUM(E94:M94)+18+8+23</f>
        <v>17346</v>
      </c>
    </row>
    <row r="95" spans="2:17">
      <c r="D95" s="326" t="s">
        <v>70</v>
      </c>
      <c r="E95" s="356">
        <f>1903</f>
        <v>1903</v>
      </c>
      <c r="F95" s="65">
        <f>3999+P95/3999</f>
        <v>3999</v>
      </c>
      <c r="G95" s="65">
        <f>22111+P95/22111</f>
        <v>22111</v>
      </c>
      <c r="H95" s="65">
        <v>13691</v>
      </c>
      <c r="I95" s="65">
        <v>11032</v>
      </c>
      <c r="J95" s="65">
        <v>9762</v>
      </c>
      <c r="K95" s="65">
        <v>6086</v>
      </c>
      <c r="L95" s="65">
        <v>5169</v>
      </c>
      <c r="M95" s="65">
        <v>4919</v>
      </c>
      <c r="N95" s="354">
        <f>SUM(E95:M95)+75+131+260</f>
        <v>79138</v>
      </c>
    </row>
    <row r="96" spans="2:17">
      <c r="D96" s="326" t="s">
        <v>69</v>
      </c>
      <c r="E96" s="356">
        <v>4002</v>
      </c>
      <c r="F96" s="65">
        <v>10284</v>
      </c>
      <c r="G96" s="65">
        <v>42246</v>
      </c>
      <c r="H96" s="65">
        <v>27858</v>
      </c>
      <c r="I96" s="65">
        <v>25205</v>
      </c>
      <c r="J96" s="65">
        <v>22761</v>
      </c>
      <c r="K96" s="65">
        <v>14512</v>
      </c>
      <c r="L96" s="65">
        <v>12119</v>
      </c>
      <c r="M96" s="65">
        <v>11302</v>
      </c>
      <c r="N96" s="354">
        <v>183192</v>
      </c>
    </row>
    <row r="97" spans="3:14" ht="13.8" thickBot="1">
      <c r="D97" s="327" t="s">
        <v>175</v>
      </c>
      <c r="E97" s="357">
        <v>11340</v>
      </c>
      <c r="F97" s="328">
        <v>26886</v>
      </c>
      <c r="G97" s="328">
        <v>90087</v>
      </c>
      <c r="H97" s="328">
        <v>61289</v>
      </c>
      <c r="I97" s="328">
        <v>58432</v>
      </c>
      <c r="J97" s="328">
        <v>53892</v>
      </c>
      <c r="K97" s="328">
        <v>34942</v>
      </c>
      <c r="L97" s="328">
        <v>30975</v>
      </c>
      <c r="M97" s="328">
        <v>31446</v>
      </c>
      <c r="N97" s="355">
        <v>406392</v>
      </c>
    </row>
    <row r="98" spans="3:14">
      <c r="D98" s="128"/>
      <c r="E98" s="52"/>
      <c r="F98" s="52"/>
      <c r="G98" s="52"/>
      <c r="H98" s="52"/>
      <c r="I98" s="52"/>
      <c r="J98" s="52"/>
      <c r="K98" s="52"/>
      <c r="L98" s="52"/>
      <c r="M98" s="52"/>
      <c r="N98" s="52"/>
    </row>
    <row r="99" spans="3:14">
      <c r="D99" s="129" t="s">
        <v>66</v>
      </c>
    </row>
    <row r="100" spans="3:14">
      <c r="D100" s="73" t="s">
        <v>56</v>
      </c>
      <c r="E100" s="104">
        <v>0</v>
      </c>
      <c r="F100" s="105">
        <v>10</v>
      </c>
      <c r="G100" s="105">
        <v>20</v>
      </c>
      <c r="H100" s="105">
        <v>30</v>
      </c>
      <c r="I100" s="105">
        <v>40</v>
      </c>
      <c r="J100" s="105">
        <v>50</v>
      </c>
      <c r="K100" s="105">
        <v>60</v>
      </c>
      <c r="L100" s="105">
        <v>70</v>
      </c>
      <c r="M100" s="106" t="s">
        <v>68</v>
      </c>
      <c r="N100" s="74" t="s">
        <v>71</v>
      </c>
    </row>
    <row r="101" spans="3:14">
      <c r="C101" s="63" t="s">
        <v>72</v>
      </c>
      <c r="D101" s="128" t="s">
        <v>78</v>
      </c>
      <c r="E101" s="329">
        <f>E94</f>
        <v>284</v>
      </c>
      <c r="F101" s="329">
        <f t="shared" ref="F101:N101" si="79">F94</f>
        <v>418</v>
      </c>
      <c r="G101" s="329">
        <f t="shared" si="79"/>
        <v>2854</v>
      </c>
      <c r="H101" s="329">
        <f t="shared" si="79"/>
        <v>2854</v>
      </c>
      <c r="I101" s="329">
        <f t="shared" si="79"/>
        <v>2684</v>
      </c>
      <c r="J101" s="329">
        <f t="shared" si="79"/>
        <v>2787</v>
      </c>
      <c r="K101" s="329">
        <f t="shared" si="79"/>
        <v>1905</v>
      </c>
      <c r="L101" s="329">
        <f t="shared" si="79"/>
        <v>1709</v>
      </c>
      <c r="M101" s="329">
        <f t="shared" si="79"/>
        <v>1802</v>
      </c>
      <c r="N101" s="329">
        <f t="shared" si="79"/>
        <v>17346</v>
      </c>
    </row>
    <row r="102" spans="3:14">
      <c r="C102" s="63" t="s">
        <v>73</v>
      </c>
      <c r="D102" s="128" t="s">
        <v>75</v>
      </c>
      <c r="E102" s="329">
        <f>E95-E101</f>
        <v>1619</v>
      </c>
      <c r="F102" s="329">
        <f t="shared" ref="F102:N102" si="80">F95-F101</f>
        <v>3581</v>
      </c>
      <c r="G102" s="329">
        <f t="shared" si="80"/>
        <v>19257</v>
      </c>
      <c r="H102" s="329">
        <f t="shared" si="80"/>
        <v>10837</v>
      </c>
      <c r="I102" s="329">
        <f t="shared" si="80"/>
        <v>8348</v>
      </c>
      <c r="J102" s="329">
        <f t="shared" si="80"/>
        <v>6975</v>
      </c>
      <c r="K102" s="329">
        <f t="shared" si="80"/>
        <v>4181</v>
      </c>
      <c r="L102" s="329">
        <f t="shared" si="80"/>
        <v>3460</v>
      </c>
      <c r="M102" s="329">
        <f t="shared" si="80"/>
        <v>3117</v>
      </c>
      <c r="N102" s="329">
        <f t="shared" si="80"/>
        <v>61792</v>
      </c>
    </row>
    <row r="103" spans="3:14">
      <c r="C103" s="63" t="s">
        <v>74</v>
      </c>
      <c r="D103" s="128" t="s">
        <v>76</v>
      </c>
      <c r="E103" s="329">
        <f>E96-E95</f>
        <v>2099</v>
      </c>
      <c r="F103" s="329">
        <f t="shared" ref="F103:N103" si="81">F96-F95</f>
        <v>6285</v>
      </c>
      <c r="G103" s="329">
        <f t="shared" si="81"/>
        <v>20135</v>
      </c>
      <c r="H103" s="329">
        <f t="shared" si="81"/>
        <v>14167</v>
      </c>
      <c r="I103" s="329">
        <f t="shared" si="81"/>
        <v>14173</v>
      </c>
      <c r="J103" s="329">
        <f t="shared" si="81"/>
        <v>12999</v>
      </c>
      <c r="K103" s="329">
        <f t="shared" si="81"/>
        <v>8426</v>
      </c>
      <c r="L103" s="329">
        <f t="shared" si="81"/>
        <v>6950</v>
      </c>
      <c r="M103" s="329">
        <f t="shared" si="81"/>
        <v>6383</v>
      </c>
      <c r="N103" s="329">
        <f t="shared" si="81"/>
        <v>104054</v>
      </c>
    </row>
    <row r="104" spans="3:14">
      <c r="D104" s="319" t="s">
        <v>85</v>
      </c>
      <c r="E104" s="320">
        <f>E97-E95</f>
        <v>9437</v>
      </c>
      <c r="F104" s="320">
        <f t="shared" ref="F104:N104" si="82">F97-F95</f>
        <v>22887</v>
      </c>
      <c r="G104" s="320">
        <f t="shared" si="82"/>
        <v>67976</v>
      </c>
      <c r="H104" s="320">
        <f t="shared" si="82"/>
        <v>47598</v>
      </c>
      <c r="I104" s="320">
        <f t="shared" si="82"/>
        <v>47400</v>
      </c>
      <c r="J104" s="320">
        <f t="shared" si="82"/>
        <v>44130</v>
      </c>
      <c r="K104" s="320">
        <f t="shared" si="82"/>
        <v>28856</v>
      </c>
      <c r="L104" s="320">
        <f t="shared" si="82"/>
        <v>25806</v>
      </c>
      <c r="M104" s="320">
        <f t="shared" si="82"/>
        <v>26527</v>
      </c>
      <c r="N104" s="320">
        <f t="shared" si="82"/>
        <v>327254</v>
      </c>
    </row>
    <row r="105" spans="3:14">
      <c r="D105" s="128"/>
    </row>
    <row r="106" spans="3:14" ht="13.8" thickBot="1">
      <c r="D106" t="s">
        <v>67</v>
      </c>
    </row>
    <row r="107" spans="3:14">
      <c r="D107" s="321" t="s">
        <v>56</v>
      </c>
      <c r="E107" s="322">
        <v>0</v>
      </c>
      <c r="F107" s="323">
        <v>10</v>
      </c>
      <c r="G107" s="323">
        <v>20</v>
      </c>
      <c r="H107" s="323">
        <v>30</v>
      </c>
      <c r="I107" s="323">
        <v>40</v>
      </c>
      <c r="J107" s="323">
        <v>50</v>
      </c>
      <c r="K107" s="323">
        <v>60</v>
      </c>
      <c r="L107" s="323">
        <v>70</v>
      </c>
      <c r="M107" s="324" t="s">
        <v>68</v>
      </c>
      <c r="N107" s="325" t="s">
        <v>71</v>
      </c>
    </row>
    <row r="108" spans="3:14">
      <c r="D108" s="326" t="s">
        <v>79</v>
      </c>
      <c r="E108" s="356">
        <v>0</v>
      </c>
      <c r="F108" s="65">
        <v>0</v>
      </c>
      <c r="G108" s="65">
        <v>0</v>
      </c>
      <c r="H108" s="65">
        <v>4</v>
      </c>
      <c r="I108" s="65">
        <v>9</v>
      </c>
      <c r="J108" s="65">
        <v>18</v>
      </c>
      <c r="K108" s="65">
        <v>68</v>
      </c>
      <c r="L108" s="65">
        <v>173</v>
      </c>
      <c r="M108" s="65">
        <v>362</v>
      </c>
      <c r="N108" s="354">
        <f>SUM(E108:M108)+2</f>
        <v>636</v>
      </c>
    </row>
    <row r="109" spans="3:14">
      <c r="D109" s="326" t="s">
        <v>70</v>
      </c>
      <c r="E109" s="356">
        <v>0</v>
      </c>
      <c r="F109" s="65">
        <v>0</v>
      </c>
      <c r="G109" s="65">
        <v>2</v>
      </c>
      <c r="H109" s="65">
        <v>6</v>
      </c>
      <c r="I109" s="65">
        <v>17</v>
      </c>
      <c r="J109" s="65">
        <v>50</v>
      </c>
      <c r="K109" s="65">
        <v>145</v>
      </c>
      <c r="L109" s="65">
        <v>386</v>
      </c>
      <c r="M109" s="65">
        <v>856</v>
      </c>
      <c r="N109" s="354">
        <f>SUM(E109:M109)+7</f>
        <v>1469</v>
      </c>
    </row>
    <row r="110" spans="3:14">
      <c r="D110" s="326" t="s">
        <v>69</v>
      </c>
      <c r="E110" s="356">
        <v>0</v>
      </c>
      <c r="F110" s="65">
        <v>0</v>
      </c>
      <c r="G110" s="65">
        <v>2</v>
      </c>
      <c r="H110" s="65">
        <v>6</v>
      </c>
      <c r="I110" s="65">
        <v>24</v>
      </c>
      <c r="J110" s="65">
        <v>71</v>
      </c>
      <c r="K110" s="65">
        <v>207</v>
      </c>
      <c r="L110" s="65">
        <v>583</v>
      </c>
      <c r="M110" s="65">
        <v>1356</v>
      </c>
      <c r="N110" s="354">
        <f>SUM(E110:M110)</f>
        <v>2249</v>
      </c>
    </row>
    <row r="111" spans="3:14" ht="13.8" thickBot="1">
      <c r="D111" s="327" t="s">
        <v>175</v>
      </c>
      <c r="E111" s="357">
        <v>0</v>
      </c>
      <c r="F111" s="328">
        <v>0</v>
      </c>
      <c r="G111" s="328">
        <v>3</v>
      </c>
      <c r="H111" s="328">
        <v>14</v>
      </c>
      <c r="I111" s="328">
        <v>52</v>
      </c>
      <c r="J111" s="328">
        <v>157</v>
      </c>
      <c r="K111" s="328">
        <v>481</v>
      </c>
      <c r="L111" s="328">
        <v>1457</v>
      </c>
      <c r="M111" s="328">
        <v>3932</v>
      </c>
      <c r="N111" s="355">
        <v>6135</v>
      </c>
    </row>
    <row r="113" spans="3:14">
      <c r="D113" s="129" t="s">
        <v>77</v>
      </c>
    </row>
    <row r="114" spans="3:14">
      <c r="D114" s="73" t="s">
        <v>56</v>
      </c>
      <c r="E114" s="104">
        <v>0</v>
      </c>
      <c r="F114" s="105">
        <v>10</v>
      </c>
      <c r="G114" s="105">
        <v>20</v>
      </c>
      <c r="H114" s="105">
        <v>30</v>
      </c>
      <c r="I114" s="105">
        <v>40</v>
      </c>
      <c r="J114" s="105">
        <v>50</v>
      </c>
      <c r="K114" s="105">
        <v>60</v>
      </c>
      <c r="L114" s="105">
        <v>70</v>
      </c>
      <c r="M114" s="106" t="s">
        <v>68</v>
      </c>
      <c r="N114" s="74" t="s">
        <v>71</v>
      </c>
    </row>
    <row r="115" spans="3:14">
      <c r="C115" s="63" t="s">
        <v>72</v>
      </c>
      <c r="D115" s="128" t="s">
        <v>78</v>
      </c>
      <c r="E115" s="329">
        <f>E108</f>
        <v>0</v>
      </c>
      <c r="F115" s="329">
        <f t="shared" ref="F115:N115" si="83">F108</f>
        <v>0</v>
      </c>
      <c r="G115" s="329">
        <f t="shared" si="83"/>
        <v>0</v>
      </c>
      <c r="H115" s="329">
        <f t="shared" si="83"/>
        <v>4</v>
      </c>
      <c r="I115" s="329">
        <f t="shared" si="83"/>
        <v>9</v>
      </c>
      <c r="J115" s="329">
        <f t="shared" si="83"/>
        <v>18</v>
      </c>
      <c r="K115" s="329">
        <f t="shared" si="83"/>
        <v>68</v>
      </c>
      <c r="L115" s="329">
        <f t="shared" si="83"/>
        <v>173</v>
      </c>
      <c r="M115" s="329">
        <f t="shared" si="83"/>
        <v>362</v>
      </c>
      <c r="N115" s="329">
        <f t="shared" si="83"/>
        <v>636</v>
      </c>
    </row>
    <row r="116" spans="3:14">
      <c r="C116" s="63" t="s">
        <v>73</v>
      </c>
      <c r="D116" s="128" t="s">
        <v>75</v>
      </c>
      <c r="E116" s="329">
        <f>E109-E115</f>
        <v>0</v>
      </c>
      <c r="F116" s="329">
        <f t="shared" ref="F116:N116" si="84">F109-F115</f>
        <v>0</v>
      </c>
      <c r="G116" s="329">
        <f t="shared" si="84"/>
        <v>2</v>
      </c>
      <c r="H116" s="329">
        <f t="shared" si="84"/>
        <v>2</v>
      </c>
      <c r="I116" s="329">
        <f t="shared" si="84"/>
        <v>8</v>
      </c>
      <c r="J116" s="329">
        <f t="shared" si="84"/>
        <v>32</v>
      </c>
      <c r="K116" s="329">
        <f t="shared" si="84"/>
        <v>77</v>
      </c>
      <c r="L116" s="329">
        <f t="shared" si="84"/>
        <v>213</v>
      </c>
      <c r="M116" s="329">
        <f t="shared" si="84"/>
        <v>494</v>
      </c>
      <c r="N116" s="329">
        <f t="shared" si="84"/>
        <v>833</v>
      </c>
    </row>
    <row r="117" spans="3:14">
      <c r="C117" s="63" t="s">
        <v>74</v>
      </c>
      <c r="D117" s="128" t="s">
        <v>76</v>
      </c>
      <c r="E117" s="329">
        <f>E110-E109</f>
        <v>0</v>
      </c>
      <c r="F117" s="329">
        <f t="shared" ref="F117:N117" si="85">F110-F109</f>
        <v>0</v>
      </c>
      <c r="G117" s="329">
        <f t="shared" si="85"/>
        <v>0</v>
      </c>
      <c r="H117" s="329">
        <f t="shared" si="85"/>
        <v>0</v>
      </c>
      <c r="I117" s="329">
        <f t="shared" si="85"/>
        <v>7</v>
      </c>
      <c r="J117" s="329">
        <f t="shared" si="85"/>
        <v>21</v>
      </c>
      <c r="K117" s="329">
        <f t="shared" si="85"/>
        <v>62</v>
      </c>
      <c r="L117" s="329">
        <f t="shared" si="85"/>
        <v>197</v>
      </c>
      <c r="M117" s="329">
        <f t="shared" si="85"/>
        <v>500</v>
      </c>
      <c r="N117" s="329">
        <f t="shared" si="85"/>
        <v>780</v>
      </c>
    </row>
    <row r="118" spans="3:14">
      <c r="D118" s="319" t="s">
        <v>176</v>
      </c>
      <c r="E118" s="320">
        <f>E111-E109</f>
        <v>0</v>
      </c>
      <c r="F118" s="320">
        <f t="shared" ref="F118:N118" si="86">F111-F109</f>
        <v>0</v>
      </c>
      <c r="G118" s="320">
        <f t="shared" si="86"/>
        <v>1</v>
      </c>
      <c r="H118" s="320">
        <f t="shared" si="86"/>
        <v>8</v>
      </c>
      <c r="I118" s="320">
        <f t="shared" si="86"/>
        <v>35</v>
      </c>
      <c r="J118" s="320">
        <f t="shared" si="86"/>
        <v>107</v>
      </c>
      <c r="K118" s="320">
        <f t="shared" si="86"/>
        <v>336</v>
      </c>
      <c r="L118" s="320">
        <f t="shared" si="86"/>
        <v>1071</v>
      </c>
      <c r="M118" s="320">
        <f t="shared" si="86"/>
        <v>3076</v>
      </c>
      <c r="N118" s="320">
        <f t="shared" si="86"/>
        <v>4666</v>
      </c>
    </row>
  </sheetData>
  <mergeCells count="7">
    <mergeCell ref="C71:C86"/>
    <mergeCell ref="C2:C4"/>
    <mergeCell ref="C5:C12"/>
    <mergeCell ref="C13:C20"/>
    <mergeCell ref="C21:C28"/>
    <mergeCell ref="C29:C36"/>
    <mergeCell ref="C66:C69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イメージ</vt:lpstr>
      <vt:lpstr>西元データ</vt:lpstr>
      <vt:lpstr>厚労省統計</vt:lpstr>
      <vt:lpstr>西元統計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yoshy-tiger</dc:creator>
  <cp:lastModifiedBy>井上 憲一[Kenichi_INOUE]</cp:lastModifiedBy>
  <dcterms:created xsi:type="dcterms:W3CDTF">2020-11-29T08:15:45Z</dcterms:created>
  <dcterms:modified xsi:type="dcterms:W3CDTF">2021-02-18T06:11:18Z</dcterms:modified>
</cp:coreProperties>
</file>