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mitsukawa\AppData\Local\Box\Box Edit\Documents\p0Xov4u7bkujfxgSxX8TkQ==\"/>
    </mc:Choice>
  </mc:AlternateContent>
  <xr:revisionPtr revIDLastSave="0" documentId="13_ncr:1_{00A8A9CB-6760-419D-A8E8-DD419C45692A}" xr6:coauthVersionLast="47" xr6:coauthVersionMax="47" xr10:uidLastSave="{00000000-0000-0000-0000-000000000000}"/>
  <bookViews>
    <workbookView xWindow="-108" yWindow="-108" windowWidth="23256" windowHeight="12720" tabRatio="756" activeTab="4" xr2:uid="{00000000-000D-0000-FFFF-FFFF00000000}"/>
  </bookViews>
  <sheets>
    <sheet name="Salesforce 取引先 設定情報" sheetId="43" state="hidden" r:id="rId1"/>
    <sheet name="Salesforce 取引先 入力例" sheetId="46" state="hidden" r:id="rId2"/>
    <sheet name="Salesforce 取引先責任者 設定情報" sheetId="39" state="hidden" r:id="rId3"/>
    <sheet name="Salesforce リード 設定情報" sheetId="40" state="hidden" r:id="rId4"/>
    <sheet name="SATORI 設定情報 入力例" sheetId="53" r:id="rId5"/>
    <sheet name="SATORI 設定情報" sheetId="42" r:id="rId6"/>
    <sheet name="オブジェクト別項目一覧" sheetId="31" state="hidden" r:id="rId7"/>
    <sheet name="取込CSV" sheetId="24" state="hidden" r:id="rId8"/>
    <sheet name="取込CSV 入力例" sheetId="25" state="hidden" r:id="rId9"/>
    <sheet name="標準項目選択肢" sheetId="36" state="hidden" r:id="rId10"/>
    <sheet name="選択肢" sheetId="22" state="hidden" r:id="rId11"/>
    <sheet name="更新ポリシー" sheetId="32" state="hidden" r:id="rId12"/>
    <sheet name="SATORIカンパニーID（SATORI社用）" sheetId="50" r:id="rId13"/>
    <sheet name="更新履歴" sheetId="35" r:id="rId14"/>
    <sheet name="(Sansan社使用)" sheetId="45" state="hidden" r:id="rId15"/>
    <sheet name="2.管理者情報" sheetId="14" state="hidden" r:id="rId16"/>
    <sheet name="別紙「部署情報」" sheetId="15" state="hidden" r:id="rId17"/>
  </sheets>
  <definedNames>
    <definedName name="API参照名_Salesforce">オブジェクト別項目一覧!$AG$2:$AG$7</definedName>
    <definedName name="CIオブジェクト拠点">選択肢!$F$2:$F$6</definedName>
    <definedName name="CIオブジェクト人物">選択肢!$A$2:$A$7</definedName>
    <definedName name="CIオブジェクト組織">選択肢!$J$2:$J$5</definedName>
    <definedName name="_xlnm.Print_Area" localSheetId="15">'2.管理者情報'!$A$1:$L$24</definedName>
    <definedName name="REST_API名_Marketo">オブジェクト別項目一覧!$AH$2:$AH$7</definedName>
    <definedName name="SansanCI_拠点">オブジェクト別項目一覧!$G$2:$G$14</definedName>
    <definedName name="SansanCI_拠点VLK">オブジェクト別項目一覧!$G$2:$L$14</definedName>
    <definedName name="SansanCI_人物">オブジェクト別項目一覧!$M$2:$M$30</definedName>
    <definedName name="SansanCI_人物VLK">オブジェクト別項目一覧!$M$2:$R$30</definedName>
    <definedName name="SansanCI_組織">オブジェクト別項目一覧!$A$2:$A$24</definedName>
    <definedName name="SansanCI_組織VLK">オブジェクト別項目一覧!$A$2:$F$24</definedName>
    <definedName name="サイズ">オブジェクト別項目一覧!$AJ$2:$AJ$7</definedName>
    <definedName name="ターゲティングタグ">オブジェクト別項目一覧!$AE$2:$AE$7</definedName>
    <definedName name="ターゲティングタグVLK">オブジェクト別項目一覧!$AE$2:$AJ$7</definedName>
    <definedName name="データ型">オブジェクト別項目一覧!$AI$2:$AI$7</definedName>
    <definedName name="会社City">標準項目選択肢!$G$7:$G$10</definedName>
    <definedName name="会社City選択肢">標準項目選択肢!$G$6:$H$10</definedName>
    <definedName name="会社Fax">標準項目選択肢!$O$7:$O$8</definedName>
    <definedName name="会社Fax選択肢">標準項目選択肢!$O$7:$P$8</definedName>
    <definedName name="会社Name">標準項目選択肢!$A$7:$A$10</definedName>
    <definedName name="会社Name選択肢">標準項目選択肢!$A$7:$B$10</definedName>
    <definedName name="会社Phone">標準項目選択肢!$M$7:$M$9</definedName>
    <definedName name="会社Phone選択肢">標準項目選択肢!$M$7:$N$9</definedName>
    <definedName name="会社PostalCode">標準項目選択肢!$C$7:$C$10</definedName>
    <definedName name="会社PostalCode選択肢">標準項目選択肢!$C$7:$D$10</definedName>
    <definedName name="会社State">標準項目選択肢!$E$7:$E$10</definedName>
    <definedName name="会社State選択肢">標準項目選択肢!$E$7:$F$10</definedName>
    <definedName name="会社Street">標準項目選択肢!$I$7:$I$10</definedName>
    <definedName name="会社Street選択肢">標準項目選択肢!$I$7:$J$10</definedName>
    <definedName name="会社Website">標準項目選択肢!$K$7:$K$8</definedName>
    <definedName name="会社Website選択肢">標準項目選択肢!$K$7:$L$8</definedName>
    <definedName name="拠点City">標準項目選択肢!$G$21:$G$25</definedName>
    <definedName name="拠点City選択肢">標準項目選択肢!$G$21:$H$25</definedName>
    <definedName name="拠点Fax">標準項目選択肢!$O$21:$O$22</definedName>
    <definedName name="拠点Fax選択肢">標準項目選択肢!$O$21:$P$22</definedName>
    <definedName name="拠点Name">標準項目選択肢!$A$21:$A$24</definedName>
    <definedName name="拠点Name選択肢">標準項目選択肢!$A$21:$B$24</definedName>
    <definedName name="拠点Phone">標準項目選択肢!$M$21:$M$23</definedName>
    <definedName name="拠点Phone選択肢">標準項目選択肢!$M$21:$N$23</definedName>
    <definedName name="拠点PostalCode">標準項目選択肢!$C$21:$C$25</definedName>
    <definedName name="拠点PostalCode選択肢">標準項目選択肢!$C$21:$D$25</definedName>
    <definedName name="拠点State">標準項目選択肢!$E$21:$E$25</definedName>
    <definedName name="拠点State選択肢">標準項目選択肢!$E$21:$F$25</definedName>
    <definedName name="拠点Street">標準項目選択肢!$I$21:$I$25</definedName>
    <definedName name="拠点Street選択肢">標準項目選択肢!$I$21:$J$25</definedName>
    <definedName name="拠点Website">標準項目選択肢!$K$21:$K$22</definedName>
    <definedName name="拠点Website選択肢">標準項目選択肢!$K$21:$L$22</definedName>
    <definedName name="固定値">オブジェクト別項目一覧!$AK$2:$AK$2</definedName>
    <definedName name="更新のみ">更新ポリシー!$D$2:$D$4</definedName>
    <definedName name="項目ラベル">オブジェクト別項目一覧!$AF$2:$AF$7</definedName>
    <definedName name="国税庁">オブジェクト別項目一覧!$S$2:$S$17</definedName>
    <definedName name="国税庁VLK">オブジェクト別項目一覧!$S$2:$X$17</definedName>
    <definedName name="住所分割読み込み">選択肢!$I$2:$I$4</definedName>
    <definedName name="新規登録と更新">更新ポリシー!$B$2:$B$4</definedName>
    <definedName name="新規登録のみ">更新ポリシー!$C$2:$C$4</definedName>
    <definedName name="人物">選択肢!$G$2:$G$4</definedName>
    <definedName name="人物Address">標準項目選択肢!$AE$32:$AE$37</definedName>
    <definedName name="人物Address選択肢">標準項目選択肢!$AE$32:$AF$37</definedName>
    <definedName name="人物City">標準項目選択肢!$G$32:$G$37</definedName>
    <definedName name="人物City選択肢">標準項目選択肢!$G$32:$H$37</definedName>
    <definedName name="人物Department">標準項目選択肢!$U$32:$U$33</definedName>
    <definedName name="人物Department選択肢">標準項目選択肢!$U$32:$V$33</definedName>
    <definedName name="人物Email">標準項目選択肢!$AA$32:$AA$33</definedName>
    <definedName name="人物Email選択肢">標準項目選択肢!$AA$32:$AB$33</definedName>
    <definedName name="人物Fax">標準項目選択肢!$O$32:$O$34</definedName>
    <definedName name="人物Fax選択肢">標準項目選択肢!$O$32:$P$34</definedName>
    <definedName name="人物FirstName">標準項目選択肢!$S$32:$S$33</definedName>
    <definedName name="人物FirstName選択肢">標準項目選択肢!$S$32:$T$33</definedName>
    <definedName name="人物FullName">標準項目選択肢!$AC$32:$AC$33</definedName>
    <definedName name="人物FullName選択肢">標準項目選択肢!$AC$32:$AD$33</definedName>
    <definedName name="人物LastName">標準項目選択肢!$Q$32:$Q$33</definedName>
    <definedName name="人物LastName選択肢">標準項目選択肢!$Q$32:$R$33</definedName>
    <definedName name="人物MobilePhone">標準項目選択肢!$Y$32:$Y$33</definedName>
    <definedName name="人物MobilePhone選択肢">標準項目選択肢!$Y$32:$Z$33</definedName>
    <definedName name="人物Name">標準項目選択肢!$A$32:$A$35</definedName>
    <definedName name="人物Name選択肢">標準項目選択肢!$A$32:$B$36</definedName>
    <definedName name="人物Phone">標準項目選択肢!$M$32:$M$35</definedName>
    <definedName name="人物Phone選択肢">標準項目選択肢!$M$32:$N$35</definedName>
    <definedName name="人物PostalCode">標準項目選択肢!$C$32:$C$37</definedName>
    <definedName name="人物PostalCode選択肢">標準項目選択肢!$C$32:$D$37</definedName>
    <definedName name="人物State">標準項目選択肢!$E$32:$E$37</definedName>
    <definedName name="人物State選択肢">標準項目選択肢!$E$32:$F$37</definedName>
    <definedName name="人物Street">標準項目選択肢!$I$32:$I$37</definedName>
    <definedName name="人物Street選択肢">標準項目選択肢!$I$32:$J$37</definedName>
    <definedName name="人物Title">標準項目選択肢!$W$32:$W$33</definedName>
    <definedName name="人物Title選択肢">標準項目選択肢!$W$32:$X$33</definedName>
    <definedName name="人物Website">標準項目選択肢!$K$32:$K$33</definedName>
    <definedName name="人物Website選択肢">標準項目選択肢!$K$32:$L$33</definedName>
    <definedName name="帝国データバンク">オブジェクト別項目一覧!$Y$2:$Y$42</definedName>
    <definedName name="帝国データバンクVLK">オブジェクト別項目一覧!$Y$2:$AD$42</definedName>
    <definedName name="読み込み優先順位">選択肢!$H$2:$H$4</definedName>
    <definedName name="必須更新のみ">更新ポリシー!$G$2:$G$4</definedName>
    <definedName name="必須新規登録と更新">更新ポリシー!$E$2:$E$4</definedName>
    <definedName name="必須新規登録のみ">更新ポリシー!$F$2:$F$4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2" i="42" l="1"/>
  <c r="J63" i="42"/>
  <c r="J64" i="42"/>
  <c r="J65" i="42"/>
  <c r="J66" i="42"/>
  <c r="J67" i="42"/>
  <c r="J68" i="42"/>
  <c r="J69" i="42"/>
  <c r="J70" i="42"/>
  <c r="J71" i="42"/>
  <c r="J72" i="42"/>
  <c r="J73" i="42"/>
  <c r="J74" i="42"/>
  <c r="J75" i="42"/>
  <c r="J76" i="42"/>
  <c r="J77" i="42"/>
  <c r="J78" i="42"/>
  <c r="J90" i="42"/>
  <c r="J91" i="42"/>
  <c r="J92" i="42"/>
  <c r="J93" i="42"/>
  <c r="J94" i="42"/>
  <c r="J95" i="42"/>
  <c r="J96" i="42"/>
  <c r="J97" i="42"/>
  <c r="J98" i="42"/>
  <c r="J99" i="42"/>
  <c r="J100" i="42"/>
  <c r="J101" i="42"/>
  <c r="J102" i="42"/>
  <c r="J103" i="42"/>
  <c r="J104" i="42"/>
  <c r="J105" i="42"/>
  <c r="J106" i="42"/>
  <c r="J107" i="42"/>
  <c r="J108" i="42"/>
  <c r="J109" i="42"/>
  <c r="J110" i="42"/>
  <c r="J111" i="42"/>
  <c r="J112" i="42"/>
  <c r="J113" i="42"/>
  <c r="J114" i="42"/>
  <c r="J115" i="42"/>
  <c r="J116" i="42"/>
  <c r="J117" i="42"/>
  <c r="J118" i="42"/>
  <c r="J119" i="42"/>
  <c r="J120" i="42"/>
  <c r="J121" i="42"/>
  <c r="J122" i="42"/>
  <c r="J123" i="42"/>
  <c r="J124" i="42"/>
  <c r="J125" i="42"/>
  <c r="J126" i="42"/>
  <c r="J127" i="42"/>
  <c r="J128" i="42"/>
  <c r="J129" i="42"/>
  <c r="J130" i="42"/>
  <c r="J131" i="42"/>
  <c r="I112" i="42"/>
  <c r="I110" i="42"/>
  <c r="F114" i="42"/>
  <c r="E113" i="42"/>
  <c r="F111" i="42"/>
  <c r="F96" i="42"/>
  <c r="E92" i="42"/>
  <c r="F69" i="42"/>
  <c r="I103" i="42"/>
  <c r="E90" i="42"/>
  <c r="I126" i="42"/>
  <c r="E61" i="53"/>
  <c r="E100" i="42"/>
  <c r="I98" i="42"/>
  <c r="E62" i="42"/>
  <c r="E117" i="42"/>
  <c r="F70" i="42"/>
  <c r="E124" i="42"/>
  <c r="E110" i="42"/>
  <c r="I114" i="42"/>
  <c r="I96" i="42"/>
  <c r="F101" i="42"/>
  <c r="I70" i="42"/>
  <c r="E91" i="42"/>
  <c r="I100" i="42"/>
  <c r="F67" i="42"/>
  <c r="E121" i="42"/>
  <c r="F63" i="42"/>
  <c r="I116" i="42"/>
  <c r="F125" i="42"/>
  <c r="E65" i="42"/>
  <c r="I97" i="42"/>
  <c r="E126" i="42"/>
  <c r="F66" i="42"/>
  <c r="F95" i="42"/>
  <c r="E94" i="42"/>
  <c r="F73" i="42"/>
  <c r="I129" i="42"/>
  <c r="F98" i="42"/>
  <c r="E125" i="42"/>
  <c r="E105" i="42"/>
  <c r="I120" i="42"/>
  <c r="I93" i="42"/>
  <c r="I99" i="42"/>
  <c r="I95" i="42"/>
  <c r="I90" i="42"/>
  <c r="E122" i="42"/>
  <c r="F71" i="42"/>
  <c r="F108" i="42"/>
  <c r="E109" i="42"/>
  <c r="F105" i="42"/>
  <c r="F123" i="42"/>
  <c r="I118" i="42"/>
  <c r="I75" i="42"/>
  <c r="F127" i="42"/>
  <c r="F93" i="42"/>
  <c r="E93" i="42"/>
  <c r="F107" i="42"/>
  <c r="I94" i="42"/>
  <c r="F113" i="42"/>
  <c r="F129" i="42"/>
  <c r="I65" i="42"/>
  <c r="E76" i="42"/>
  <c r="I61" i="53"/>
  <c r="E69" i="42"/>
  <c r="I107" i="42"/>
  <c r="E72" i="42"/>
  <c r="F116" i="42"/>
  <c r="I71" i="42"/>
  <c r="F130" i="42"/>
  <c r="F97" i="42"/>
  <c r="E95" i="42"/>
  <c r="I74" i="42"/>
  <c r="F117" i="42"/>
  <c r="E131" i="42"/>
  <c r="F90" i="42"/>
  <c r="I78" i="42"/>
  <c r="E120" i="42"/>
  <c r="F68" i="42"/>
  <c r="I130" i="42"/>
  <c r="F100" i="42"/>
  <c r="E66" i="42"/>
  <c r="I119" i="42"/>
  <c r="E111" i="42"/>
  <c r="I124" i="42"/>
  <c r="E123" i="42"/>
  <c r="E101" i="42"/>
  <c r="E119" i="42"/>
  <c r="F64" i="42"/>
  <c r="F91" i="42"/>
  <c r="F78" i="42"/>
  <c r="F106" i="42"/>
  <c r="E63" i="42"/>
  <c r="E106" i="42"/>
  <c r="F65" i="42"/>
  <c r="F102" i="42"/>
  <c r="F77" i="42"/>
  <c r="E114" i="42"/>
  <c r="I113" i="42"/>
  <c r="I127" i="42"/>
  <c r="E130" i="42"/>
  <c r="I76" i="42"/>
  <c r="I109" i="42"/>
  <c r="E127" i="42"/>
  <c r="E115" i="42"/>
  <c r="E112" i="42"/>
  <c r="I77" i="42"/>
  <c r="F115" i="42"/>
  <c r="F92" i="42"/>
  <c r="F99" i="42"/>
  <c r="E98" i="42"/>
  <c r="E97" i="42"/>
  <c r="F122" i="42"/>
  <c r="E71" i="42"/>
  <c r="E75" i="42"/>
  <c r="F76" i="42"/>
  <c r="E103" i="42"/>
  <c r="F131" i="42"/>
  <c r="E78" i="42"/>
  <c r="E68" i="42"/>
  <c r="F104" i="42"/>
  <c r="I101" i="42"/>
  <c r="I121" i="42"/>
  <c r="I125" i="42"/>
  <c r="E128" i="42"/>
  <c r="I122" i="42"/>
  <c r="F128" i="42"/>
  <c r="E67" i="42"/>
  <c r="E70" i="42"/>
  <c r="I108" i="42"/>
  <c r="F103" i="42"/>
  <c r="I63" i="42"/>
  <c r="F109" i="42"/>
  <c r="I62" i="42"/>
  <c r="E108" i="42"/>
  <c r="F119" i="42"/>
  <c r="E116" i="42"/>
  <c r="F124" i="42"/>
  <c r="F62" i="42"/>
  <c r="E102" i="42"/>
  <c r="I68" i="42"/>
  <c r="I92" i="42"/>
  <c r="I117" i="42"/>
  <c r="F118" i="42"/>
  <c r="I73" i="42"/>
  <c r="E96" i="42"/>
  <c r="E61" i="42"/>
  <c r="E129" i="42"/>
  <c r="E118" i="42"/>
  <c r="E64" i="42"/>
  <c r="I104" i="42"/>
  <c r="F112" i="42"/>
  <c r="I123" i="42"/>
  <c r="I72" i="42"/>
  <c r="I105" i="42"/>
  <c r="I61" i="42"/>
  <c r="I106" i="42"/>
  <c r="F110" i="42"/>
  <c r="I91" i="42"/>
  <c r="F61" i="53"/>
  <c r="I131" i="42"/>
  <c r="F121" i="42"/>
  <c r="F126" i="42"/>
  <c r="F61" i="42"/>
  <c r="I64" i="42"/>
  <c r="I67" i="42"/>
  <c r="E74" i="42"/>
  <c r="E73" i="42"/>
  <c r="I66" i="42"/>
  <c r="F74" i="42"/>
  <c r="F94" i="42"/>
  <c r="F120" i="42"/>
  <c r="E107" i="42"/>
  <c r="E77" i="42"/>
  <c r="E104" i="42"/>
  <c r="I102" i="42"/>
  <c r="F75" i="42"/>
  <c r="I111" i="42"/>
  <c r="I128" i="42"/>
  <c r="I115" i="42"/>
  <c r="I69" i="42"/>
  <c r="E99" i="42"/>
  <c r="F72" i="42"/>
  <c r="G103" i="42" l="1"/>
  <c r="G72" i="42"/>
  <c r="G64" i="42"/>
  <c r="G130" i="42"/>
  <c r="G122" i="42"/>
  <c r="G114" i="42"/>
  <c r="G106" i="42"/>
  <c r="G98" i="42"/>
  <c r="G90" i="42"/>
  <c r="G75" i="42"/>
  <c r="G67" i="42"/>
  <c r="G119" i="42"/>
  <c r="G93" i="42"/>
  <c r="G62" i="42"/>
  <c r="G128" i="42"/>
  <c r="G120" i="42"/>
  <c r="G112" i="42"/>
  <c r="G104" i="42"/>
  <c r="G96" i="42"/>
  <c r="G73" i="42"/>
  <c r="G65" i="42"/>
  <c r="G125" i="42"/>
  <c r="G101" i="42"/>
  <c r="G70" i="42"/>
  <c r="G131" i="42"/>
  <c r="G123" i="42"/>
  <c r="G115" i="42"/>
  <c r="G107" i="42"/>
  <c r="G99" i="42"/>
  <c r="G91" i="42"/>
  <c r="G76" i="42"/>
  <c r="G68" i="42"/>
  <c r="G78" i="42"/>
  <c r="G126" i="42"/>
  <c r="G118" i="42"/>
  <c r="G110" i="42"/>
  <c r="G102" i="42"/>
  <c r="G94" i="42"/>
  <c r="G71" i="42"/>
  <c r="G63" i="42"/>
  <c r="G117" i="42"/>
  <c r="G129" i="42"/>
  <c r="G121" i="42"/>
  <c r="G113" i="42"/>
  <c r="G105" i="42"/>
  <c r="G97" i="42"/>
  <c r="G74" i="42"/>
  <c r="G66" i="42"/>
  <c r="G61" i="42"/>
  <c r="G127" i="42"/>
  <c r="G111" i="42"/>
  <c r="G95" i="42"/>
  <c r="G109" i="42"/>
  <c r="G124" i="42"/>
  <c r="G116" i="42"/>
  <c r="G108" i="42"/>
  <c r="G100" i="42"/>
  <c r="G92" i="42"/>
  <c r="G77" i="42"/>
  <c r="G69" i="42"/>
  <c r="G61" i="53"/>
  <c r="J120" i="53" l="1"/>
  <c r="J118" i="53"/>
  <c r="J119" i="53"/>
  <c r="J121" i="53"/>
  <c r="J117" i="53"/>
  <c r="J116" i="53"/>
  <c r="J115" i="53"/>
  <c r="J114" i="53"/>
  <c r="J113" i="53"/>
  <c r="J112" i="53"/>
  <c r="J111" i="53"/>
  <c r="J110" i="53"/>
  <c r="J109" i="53"/>
  <c r="J108" i="53"/>
  <c r="J107" i="53"/>
  <c r="J106" i="53"/>
  <c r="J105" i="53"/>
  <c r="J104" i="53"/>
  <c r="J103" i="53"/>
  <c r="J102" i="53"/>
  <c r="J101" i="53"/>
  <c r="J100" i="53"/>
  <c r="J99" i="53"/>
  <c r="J98" i="53"/>
  <c r="J97" i="53"/>
  <c r="J96" i="53"/>
  <c r="J95" i="53"/>
  <c r="J94" i="53"/>
  <c r="J93" i="53"/>
  <c r="J92" i="53"/>
  <c r="J91" i="53"/>
  <c r="J90" i="53"/>
  <c r="J89" i="53"/>
  <c r="J88" i="53"/>
  <c r="J87" i="53"/>
  <c r="J86" i="53"/>
  <c r="J85" i="53"/>
  <c r="J84" i="53"/>
  <c r="J83" i="53"/>
  <c r="J82" i="53"/>
  <c r="J81" i="53"/>
  <c r="J80" i="53"/>
  <c r="J79" i="53"/>
  <c r="I107" i="53"/>
  <c r="F94" i="53"/>
  <c r="F92" i="53"/>
  <c r="I116" i="53"/>
  <c r="I104" i="53"/>
  <c r="F88" i="53"/>
  <c r="E84" i="53"/>
  <c r="I79" i="53"/>
  <c r="I105" i="53"/>
  <c r="I91" i="53"/>
  <c r="F111" i="53"/>
  <c r="E83" i="53"/>
  <c r="E94" i="53"/>
  <c r="F116" i="53"/>
  <c r="I96" i="53"/>
  <c r="E117" i="53"/>
  <c r="E111" i="53"/>
  <c r="F104" i="53"/>
  <c r="E89" i="53"/>
  <c r="E93" i="53"/>
  <c r="I93" i="53"/>
  <c r="I98" i="53"/>
  <c r="E102" i="53"/>
  <c r="I102" i="53"/>
  <c r="F95" i="53"/>
  <c r="F82" i="53"/>
  <c r="I106" i="53"/>
  <c r="F112" i="53"/>
  <c r="I113" i="53"/>
  <c r="I85" i="53"/>
  <c r="I110" i="53"/>
  <c r="E91" i="53"/>
  <c r="F83" i="53"/>
  <c r="F109" i="53"/>
  <c r="F117" i="53"/>
  <c r="F79" i="53"/>
  <c r="F93" i="53"/>
  <c r="I101" i="53"/>
  <c r="E81" i="53"/>
  <c r="I92" i="53"/>
  <c r="E116" i="53"/>
  <c r="I103" i="53"/>
  <c r="E108" i="53"/>
  <c r="F90" i="53"/>
  <c r="I84" i="53"/>
  <c r="I86" i="53"/>
  <c r="E104" i="53"/>
  <c r="I89" i="53"/>
  <c r="E101" i="53"/>
  <c r="E103" i="53"/>
  <c r="F113" i="53"/>
  <c r="E113" i="53"/>
  <c r="F115" i="53"/>
  <c r="F101" i="53"/>
  <c r="I115" i="53"/>
  <c r="F97" i="53"/>
  <c r="I117" i="53"/>
  <c r="E106" i="53"/>
  <c r="I114" i="53"/>
  <c r="E100" i="53"/>
  <c r="E97" i="53"/>
  <c r="I109" i="53"/>
  <c r="F100" i="53"/>
  <c r="F86" i="53"/>
  <c r="E92" i="53"/>
  <c r="I88" i="53"/>
  <c r="F99" i="53"/>
  <c r="I100" i="53"/>
  <c r="E105" i="53"/>
  <c r="E99" i="53"/>
  <c r="E110" i="53"/>
  <c r="E85" i="53"/>
  <c r="E88" i="53"/>
  <c r="F80" i="53"/>
  <c r="I95" i="53"/>
  <c r="I94" i="53"/>
  <c r="E80" i="53"/>
  <c r="E107" i="53"/>
  <c r="E86" i="53"/>
  <c r="F89" i="53"/>
  <c r="F102" i="53"/>
  <c r="E114" i="53"/>
  <c r="I112" i="53"/>
  <c r="I81" i="53"/>
  <c r="F114" i="53"/>
  <c r="F98" i="53"/>
  <c r="F108" i="53"/>
  <c r="E109" i="53"/>
  <c r="I90" i="53"/>
  <c r="E95" i="53"/>
  <c r="I83" i="53"/>
  <c r="F84" i="53"/>
  <c r="F103" i="53"/>
  <c r="I80" i="53"/>
  <c r="E112" i="53"/>
  <c r="F96" i="53"/>
  <c r="E96" i="53"/>
  <c r="E87" i="53"/>
  <c r="I111" i="53"/>
  <c r="I82" i="53"/>
  <c r="I108" i="53"/>
  <c r="E98" i="53"/>
  <c r="F110" i="53"/>
  <c r="E115" i="53"/>
  <c r="I99" i="53"/>
  <c r="F81" i="53"/>
  <c r="F107" i="53"/>
  <c r="F85" i="53"/>
  <c r="E82" i="53"/>
  <c r="F106" i="53"/>
  <c r="I87" i="53"/>
  <c r="I97" i="53"/>
  <c r="F105" i="53"/>
  <c r="F87" i="53"/>
  <c r="F91" i="53"/>
  <c r="E90" i="53"/>
  <c r="G86" i="53" l="1"/>
  <c r="G96" i="53"/>
  <c r="G112" i="53"/>
  <c r="G109" i="53"/>
  <c r="G83" i="53"/>
  <c r="G115" i="53"/>
  <c r="G87" i="53"/>
  <c r="G103" i="53"/>
  <c r="G116" i="53"/>
  <c r="G102" i="53"/>
  <c r="G90" i="53"/>
  <c r="G100" i="53"/>
  <c r="G81" i="53"/>
  <c r="G97" i="53"/>
  <c r="G113" i="53"/>
  <c r="G106" i="53"/>
  <c r="G110" i="53"/>
  <c r="G84" i="53"/>
  <c r="G94" i="53"/>
  <c r="G91" i="53"/>
  <c r="G107" i="53"/>
  <c r="G89" i="53"/>
  <c r="G99" i="53"/>
  <c r="G93" i="53"/>
  <c r="G88" i="53"/>
  <c r="G104" i="53"/>
  <c r="G117" i="53"/>
  <c r="G105" i="53"/>
  <c r="G98" i="53"/>
  <c r="G79" i="53"/>
  <c r="G95" i="53"/>
  <c r="G111" i="53"/>
  <c r="G80" i="53"/>
  <c r="G85" i="53"/>
  <c r="G101" i="53"/>
  <c r="G82" i="53"/>
  <c r="G114" i="53"/>
  <c r="G92" i="53"/>
  <c r="G108" i="53"/>
  <c r="J74" i="53"/>
  <c r="J75" i="53"/>
  <c r="J76" i="53"/>
  <c r="J77" i="53"/>
  <c r="J52" i="42"/>
  <c r="J53" i="42"/>
  <c r="J54" i="42"/>
  <c r="J55" i="42"/>
  <c r="J56" i="42"/>
  <c r="J57" i="42"/>
  <c r="J58" i="42"/>
  <c r="J59" i="42"/>
  <c r="J60" i="42"/>
  <c r="F56" i="42"/>
  <c r="E55" i="42"/>
  <c r="F53" i="42"/>
  <c r="I57" i="42"/>
  <c r="I58" i="42"/>
  <c r="F54" i="42"/>
  <c r="I76" i="53"/>
  <c r="E56" i="42"/>
  <c r="F76" i="53"/>
  <c r="I55" i="42"/>
  <c r="I60" i="42"/>
  <c r="F55" i="42"/>
  <c r="E59" i="42"/>
  <c r="F77" i="53"/>
  <c r="F75" i="53"/>
  <c r="I74" i="53"/>
  <c r="I54" i="42"/>
  <c r="F59" i="42"/>
  <c r="I72" i="53"/>
  <c r="E54" i="42"/>
  <c r="E75" i="53"/>
  <c r="E74" i="53"/>
  <c r="I77" i="53"/>
  <c r="I53" i="42"/>
  <c r="I56" i="42"/>
  <c r="F58" i="42"/>
  <c r="I73" i="53"/>
  <c r="I75" i="53"/>
  <c r="E53" i="42"/>
  <c r="E76" i="53"/>
  <c r="E58" i="42"/>
  <c r="E77" i="53"/>
  <c r="F57" i="42"/>
  <c r="F60" i="42"/>
  <c r="F74" i="53"/>
  <c r="I59" i="42"/>
  <c r="E57" i="42"/>
  <c r="E60" i="42"/>
  <c r="G75" i="53" l="1"/>
  <c r="G76" i="53"/>
  <c r="G74" i="53"/>
  <c r="G77" i="53"/>
  <c r="G56" i="42"/>
  <c r="G55" i="42"/>
  <c r="G58" i="42"/>
  <c r="G59" i="42"/>
  <c r="G57" i="42"/>
  <c r="G60" i="42"/>
  <c r="J69" i="53"/>
  <c r="J70" i="53"/>
  <c r="J71" i="53"/>
  <c r="J72" i="53"/>
  <c r="J73" i="53"/>
  <c r="J78" i="53"/>
  <c r="E64" i="53"/>
  <c r="E69" i="53"/>
  <c r="I70" i="53"/>
  <c r="F70" i="53"/>
  <c r="I69" i="53"/>
  <c r="I78" i="53"/>
  <c r="F73" i="53"/>
  <c r="E73" i="53"/>
  <c r="F72" i="53"/>
  <c r="I71" i="53"/>
  <c r="F64" i="53"/>
  <c r="E71" i="53"/>
  <c r="E78" i="53"/>
  <c r="F69" i="53"/>
  <c r="E72" i="53"/>
  <c r="F71" i="53"/>
  <c r="F78" i="53"/>
  <c r="E70" i="53"/>
  <c r="G70" i="53" l="1"/>
  <c r="G73" i="53"/>
  <c r="G78" i="53"/>
  <c r="G71" i="53"/>
  <c r="G69" i="53"/>
  <c r="G72" i="53"/>
  <c r="G64" i="53"/>
  <c r="J64" i="53"/>
  <c r="J65" i="53"/>
  <c r="J66" i="53"/>
  <c r="J67" i="53"/>
  <c r="J68" i="53"/>
  <c r="F62" i="53"/>
  <c r="E68" i="53"/>
  <c r="I64" i="53"/>
  <c r="F66" i="53"/>
  <c r="E65" i="53"/>
  <c r="E62" i="53"/>
  <c r="E66" i="53"/>
  <c r="E67" i="53"/>
  <c r="F65" i="53"/>
  <c r="I67" i="53"/>
  <c r="I65" i="53"/>
  <c r="I68" i="53"/>
  <c r="F67" i="53"/>
  <c r="I66" i="53"/>
  <c r="F68" i="53"/>
  <c r="G66" i="53" l="1"/>
  <c r="G68" i="53"/>
  <c r="G67" i="53"/>
  <c r="G65" i="53"/>
  <c r="G62" i="53"/>
  <c r="J62" i="53"/>
  <c r="J63" i="53"/>
  <c r="E63" i="53"/>
  <c r="F63" i="53"/>
  <c r="I62" i="53"/>
  <c r="I63" i="53"/>
  <c r="G63" i="53" l="1"/>
  <c r="J60" i="53" l="1"/>
  <c r="J59" i="53"/>
  <c r="J58" i="53"/>
  <c r="J57" i="53"/>
  <c r="J56" i="53"/>
  <c r="J55" i="53"/>
  <c r="J54" i="53"/>
  <c r="J53" i="53"/>
  <c r="J52" i="53"/>
  <c r="J51" i="53"/>
  <c r="J50" i="53"/>
  <c r="J49" i="53"/>
  <c r="J48" i="53"/>
  <c r="J47" i="53"/>
  <c r="J46" i="53"/>
  <c r="J45" i="53"/>
  <c r="J44" i="53"/>
  <c r="J43" i="53"/>
  <c r="J42" i="53"/>
  <c r="J41" i="53"/>
  <c r="J40" i="53"/>
  <c r="J39" i="53"/>
  <c r="J38" i="53"/>
  <c r="J37" i="53"/>
  <c r="J36" i="53"/>
  <c r="J35" i="53"/>
  <c r="J34" i="53"/>
  <c r="F21" i="53"/>
  <c r="F20" i="53"/>
  <c r="F19" i="53"/>
  <c r="F18" i="53"/>
  <c r="F17" i="53"/>
  <c r="F16" i="53"/>
  <c r="F14" i="53"/>
  <c r="F13" i="53"/>
  <c r="F12" i="53"/>
  <c r="F11" i="53"/>
  <c r="F10" i="53"/>
  <c r="F9" i="53"/>
  <c r="F8" i="53"/>
  <c r="F7" i="53"/>
  <c r="E58" i="53"/>
  <c r="F56" i="53"/>
  <c r="E59" i="53"/>
  <c r="B49" i="42"/>
  <c r="F59" i="53"/>
  <c r="B46" i="53"/>
  <c r="I56" i="53"/>
  <c r="E60" i="53"/>
  <c r="B49" i="53"/>
  <c r="I53" i="53"/>
  <c r="I57" i="53"/>
  <c r="F58" i="53"/>
  <c r="B47" i="53"/>
  <c r="B39" i="53"/>
  <c r="F57" i="53"/>
  <c r="F55" i="53"/>
  <c r="B45" i="53"/>
  <c r="B40" i="53"/>
  <c r="E53" i="53"/>
  <c r="B41" i="53"/>
  <c r="I54" i="53"/>
  <c r="B42" i="53"/>
  <c r="E57" i="53"/>
  <c r="I58" i="53"/>
  <c r="E55" i="53"/>
  <c r="I55" i="53"/>
  <c r="E56" i="53"/>
  <c r="F53" i="53"/>
  <c r="B48" i="53"/>
  <c r="B34" i="53"/>
  <c r="I59" i="53"/>
  <c r="B44" i="53"/>
  <c r="I60" i="53"/>
  <c r="F54" i="53"/>
  <c r="F60" i="53"/>
  <c r="E54" i="53"/>
  <c r="G59" i="53" l="1"/>
  <c r="G56" i="53"/>
  <c r="G58" i="53"/>
  <c r="G55" i="53"/>
  <c r="G60" i="53"/>
  <c r="G57" i="53"/>
  <c r="F21" i="42"/>
  <c r="J51" i="42" l="1"/>
  <c r="J50" i="42"/>
  <c r="J49" i="42"/>
  <c r="J48" i="42"/>
  <c r="J47" i="42"/>
  <c r="J46" i="42"/>
  <c r="J45" i="42"/>
  <c r="J44" i="42"/>
  <c r="J43" i="42"/>
  <c r="J42" i="42"/>
  <c r="J41" i="42"/>
  <c r="J40" i="42"/>
  <c r="J39" i="42"/>
  <c r="J38" i="42"/>
  <c r="J37" i="42"/>
  <c r="J36" i="42"/>
  <c r="J35" i="42"/>
  <c r="J34" i="42"/>
  <c r="F7" i="42"/>
  <c r="F20" i="42"/>
  <c r="F18" i="42"/>
  <c r="F16" i="42"/>
  <c r="F14" i="42"/>
  <c r="F12" i="42"/>
  <c r="F10" i="42"/>
  <c r="F19" i="42"/>
  <c r="F17" i="42"/>
  <c r="F13" i="42"/>
  <c r="F11" i="42"/>
  <c r="F9" i="42"/>
  <c r="F8" i="42"/>
  <c r="B44" i="42"/>
  <c r="H178" i="46" l="1"/>
  <c r="G178" i="46"/>
  <c r="E178" i="46"/>
  <c r="F178" i="46" s="1"/>
  <c r="D178" i="46"/>
  <c r="H177" i="46"/>
  <c r="G177" i="46"/>
  <c r="E177" i="46"/>
  <c r="F177" i="46" s="1"/>
  <c r="D177" i="46"/>
  <c r="H176" i="46"/>
  <c r="G176" i="46"/>
  <c r="E176" i="46"/>
  <c r="F176" i="46" s="1"/>
  <c r="D176" i="46"/>
  <c r="H175" i="46"/>
  <c r="G175" i="46"/>
  <c r="E175" i="46"/>
  <c r="F175" i="46" s="1"/>
  <c r="D175" i="46"/>
  <c r="H174" i="46"/>
  <c r="G174" i="46"/>
  <c r="E174" i="46"/>
  <c r="F174" i="46" s="1"/>
  <c r="D174" i="46"/>
  <c r="H173" i="46"/>
  <c r="G173" i="46"/>
  <c r="E173" i="46"/>
  <c r="F173" i="46" s="1"/>
  <c r="D173" i="46"/>
  <c r="H172" i="46"/>
  <c r="G172" i="46"/>
  <c r="E172" i="46"/>
  <c r="F172" i="46" s="1"/>
  <c r="D172" i="46"/>
  <c r="H171" i="46"/>
  <c r="G171" i="46"/>
  <c r="E171" i="46"/>
  <c r="F171" i="46" s="1"/>
  <c r="D171" i="46"/>
  <c r="H170" i="46"/>
  <c r="G170" i="46"/>
  <c r="E170" i="46"/>
  <c r="F170" i="46" s="1"/>
  <c r="D170" i="46"/>
  <c r="H169" i="46"/>
  <c r="G169" i="46"/>
  <c r="E169" i="46"/>
  <c r="F169" i="46" s="1"/>
  <c r="D169" i="46"/>
  <c r="H168" i="46"/>
  <c r="G168" i="46"/>
  <c r="E168" i="46"/>
  <c r="F168" i="46" s="1"/>
  <c r="D168" i="46"/>
  <c r="H167" i="46"/>
  <c r="G167" i="46"/>
  <c r="E167" i="46"/>
  <c r="F167" i="46" s="1"/>
  <c r="D167" i="46"/>
  <c r="H166" i="46"/>
  <c r="G166" i="46"/>
  <c r="E166" i="46"/>
  <c r="F166" i="46" s="1"/>
  <c r="D166" i="46"/>
  <c r="H165" i="46"/>
  <c r="G165" i="46"/>
  <c r="E165" i="46"/>
  <c r="F165" i="46" s="1"/>
  <c r="D165" i="46"/>
  <c r="H164" i="46"/>
  <c r="G164" i="46"/>
  <c r="E164" i="46"/>
  <c r="F164" i="46" s="1"/>
  <c r="D164" i="46"/>
  <c r="H163" i="46"/>
  <c r="G163" i="46"/>
  <c r="E163" i="46"/>
  <c r="F163" i="46" s="1"/>
  <c r="D163" i="46"/>
  <c r="H162" i="46"/>
  <c r="G162" i="46"/>
  <c r="E162" i="46"/>
  <c r="F162" i="46" s="1"/>
  <c r="D162" i="46"/>
  <c r="H161" i="46"/>
  <c r="G161" i="46"/>
  <c r="E161" i="46"/>
  <c r="F161" i="46" s="1"/>
  <c r="D161" i="46"/>
  <c r="H160" i="46"/>
  <c r="G160" i="46"/>
  <c r="E160" i="46"/>
  <c r="F160" i="46" s="1"/>
  <c r="D160" i="46"/>
  <c r="H159" i="46"/>
  <c r="G159" i="46"/>
  <c r="E159" i="46"/>
  <c r="F159" i="46" s="1"/>
  <c r="D159" i="46"/>
  <c r="H158" i="46"/>
  <c r="G158" i="46"/>
  <c r="E158" i="46"/>
  <c r="F158" i="46" s="1"/>
  <c r="D158" i="46"/>
  <c r="H157" i="46"/>
  <c r="G157" i="46"/>
  <c r="E157" i="46"/>
  <c r="F157" i="46" s="1"/>
  <c r="D157" i="46"/>
  <c r="H156" i="46"/>
  <c r="G156" i="46"/>
  <c r="E156" i="46"/>
  <c r="F156" i="46" s="1"/>
  <c r="D156" i="46"/>
  <c r="H155" i="46"/>
  <c r="G155" i="46"/>
  <c r="E155" i="46"/>
  <c r="F155" i="46" s="1"/>
  <c r="D155" i="46"/>
  <c r="H154" i="46"/>
  <c r="G154" i="46"/>
  <c r="E154" i="46"/>
  <c r="F154" i="46" s="1"/>
  <c r="D154" i="46"/>
  <c r="H153" i="46"/>
  <c r="G153" i="46"/>
  <c r="E153" i="46"/>
  <c r="F153" i="46" s="1"/>
  <c r="D153" i="46"/>
  <c r="H152" i="46"/>
  <c r="G152" i="46"/>
  <c r="E152" i="46"/>
  <c r="F152" i="46" s="1"/>
  <c r="D152" i="46"/>
  <c r="H151" i="46"/>
  <c r="G151" i="46"/>
  <c r="E151" i="46"/>
  <c r="F151" i="46" s="1"/>
  <c r="D151" i="46"/>
  <c r="H150" i="46"/>
  <c r="G150" i="46"/>
  <c r="E150" i="46"/>
  <c r="F150" i="46" s="1"/>
  <c r="D150" i="46"/>
  <c r="H149" i="46"/>
  <c r="G149" i="46"/>
  <c r="E149" i="46"/>
  <c r="F149" i="46" s="1"/>
  <c r="D149" i="46"/>
  <c r="H148" i="46"/>
  <c r="G148" i="46"/>
  <c r="E148" i="46"/>
  <c r="F148" i="46" s="1"/>
  <c r="D148" i="46"/>
  <c r="H147" i="46"/>
  <c r="G147" i="46"/>
  <c r="E147" i="46"/>
  <c r="F147" i="46" s="1"/>
  <c r="D147" i="46"/>
  <c r="H146" i="46"/>
  <c r="G146" i="46"/>
  <c r="E146" i="46"/>
  <c r="F146" i="46" s="1"/>
  <c r="D146" i="46"/>
  <c r="H145" i="46"/>
  <c r="G145" i="46"/>
  <c r="E145" i="46"/>
  <c r="F145" i="46" s="1"/>
  <c r="D145" i="46"/>
  <c r="H144" i="46"/>
  <c r="G144" i="46"/>
  <c r="E144" i="46"/>
  <c r="F144" i="46" s="1"/>
  <c r="D144" i="46"/>
  <c r="H143" i="46"/>
  <c r="G143" i="46"/>
  <c r="E143" i="46"/>
  <c r="F143" i="46" s="1"/>
  <c r="D143" i="46"/>
  <c r="H142" i="46"/>
  <c r="G142" i="46"/>
  <c r="E142" i="46"/>
  <c r="F142" i="46" s="1"/>
  <c r="D142" i="46"/>
  <c r="H141" i="46"/>
  <c r="G141" i="46"/>
  <c r="E141" i="46"/>
  <c r="F141" i="46" s="1"/>
  <c r="D141" i="46"/>
  <c r="H140" i="46"/>
  <c r="G140" i="46"/>
  <c r="E140" i="46"/>
  <c r="F140" i="46" s="1"/>
  <c r="D140" i="46"/>
  <c r="H139" i="46"/>
  <c r="G139" i="46"/>
  <c r="E139" i="46"/>
  <c r="F139" i="46" s="1"/>
  <c r="D139" i="46"/>
  <c r="H138" i="46"/>
  <c r="G138" i="46"/>
  <c r="E138" i="46"/>
  <c r="F138" i="46" s="1"/>
  <c r="D138" i="46"/>
  <c r="H137" i="46"/>
  <c r="G137" i="46"/>
  <c r="E137" i="46"/>
  <c r="F137" i="46" s="1"/>
  <c r="D137" i="46"/>
  <c r="H136" i="46"/>
  <c r="G136" i="46"/>
  <c r="E136" i="46"/>
  <c r="F136" i="46" s="1"/>
  <c r="D136" i="46"/>
  <c r="H135" i="46"/>
  <c r="G135" i="46"/>
  <c r="E135" i="46"/>
  <c r="F135" i="46" s="1"/>
  <c r="D135" i="46"/>
  <c r="H134" i="46"/>
  <c r="G134" i="46"/>
  <c r="E134" i="46"/>
  <c r="F134" i="46" s="1"/>
  <c r="D134" i="46"/>
  <c r="H133" i="46"/>
  <c r="G133" i="46"/>
  <c r="E133" i="46"/>
  <c r="F133" i="46" s="1"/>
  <c r="D133" i="46"/>
  <c r="H132" i="46"/>
  <c r="G132" i="46"/>
  <c r="E132" i="46"/>
  <c r="F132" i="46" s="1"/>
  <c r="D132" i="46"/>
  <c r="H131" i="46"/>
  <c r="G131" i="46"/>
  <c r="E131" i="46"/>
  <c r="F131" i="46" s="1"/>
  <c r="D131" i="46"/>
  <c r="H130" i="46"/>
  <c r="G130" i="46"/>
  <c r="E130" i="46"/>
  <c r="F130" i="46" s="1"/>
  <c r="D130" i="46"/>
  <c r="H129" i="46"/>
  <c r="G129" i="46"/>
  <c r="E129" i="46"/>
  <c r="F129" i="46" s="1"/>
  <c r="D129" i="46"/>
  <c r="H128" i="46"/>
  <c r="G128" i="46"/>
  <c r="E128" i="46"/>
  <c r="F128" i="46" s="1"/>
  <c r="D128" i="46"/>
  <c r="H127" i="46"/>
  <c r="G127" i="46"/>
  <c r="E127" i="46"/>
  <c r="F127" i="46" s="1"/>
  <c r="D127" i="46"/>
  <c r="H126" i="46"/>
  <c r="G126" i="46"/>
  <c r="E126" i="46"/>
  <c r="F126" i="46" s="1"/>
  <c r="D126" i="46"/>
  <c r="H125" i="46"/>
  <c r="G125" i="46"/>
  <c r="E125" i="46"/>
  <c r="F125" i="46" s="1"/>
  <c r="D125" i="46"/>
  <c r="H124" i="46"/>
  <c r="G124" i="46"/>
  <c r="E124" i="46"/>
  <c r="F124" i="46" s="1"/>
  <c r="D124" i="46"/>
  <c r="H123" i="46"/>
  <c r="G123" i="46"/>
  <c r="E123" i="46"/>
  <c r="F123" i="46" s="1"/>
  <c r="D123" i="46"/>
  <c r="H122" i="46"/>
  <c r="G122" i="46"/>
  <c r="E122" i="46"/>
  <c r="F122" i="46" s="1"/>
  <c r="D122" i="46"/>
  <c r="H121" i="46"/>
  <c r="G121" i="46"/>
  <c r="E121" i="46"/>
  <c r="F121" i="46" s="1"/>
  <c r="D121" i="46"/>
  <c r="H120" i="46"/>
  <c r="G120" i="46"/>
  <c r="E120" i="46"/>
  <c r="F120" i="46" s="1"/>
  <c r="D120" i="46"/>
  <c r="H119" i="46"/>
  <c r="G119" i="46"/>
  <c r="E119" i="46"/>
  <c r="F119" i="46" s="1"/>
  <c r="D119" i="46"/>
  <c r="H118" i="46"/>
  <c r="G118" i="46"/>
  <c r="E118" i="46"/>
  <c r="F118" i="46" s="1"/>
  <c r="D118" i="46"/>
  <c r="H117" i="46"/>
  <c r="G117" i="46"/>
  <c r="E117" i="46"/>
  <c r="F117" i="46" s="1"/>
  <c r="D117" i="46"/>
  <c r="H116" i="46"/>
  <c r="G116" i="46"/>
  <c r="E116" i="46"/>
  <c r="F116" i="46" s="1"/>
  <c r="D116" i="46"/>
  <c r="H115" i="46"/>
  <c r="G115" i="46"/>
  <c r="E115" i="46"/>
  <c r="F115" i="46" s="1"/>
  <c r="D115" i="46"/>
  <c r="H114" i="46"/>
  <c r="G114" i="46"/>
  <c r="E114" i="46"/>
  <c r="F114" i="46" s="1"/>
  <c r="D114" i="46"/>
  <c r="H113" i="46"/>
  <c r="G113" i="46"/>
  <c r="E113" i="46"/>
  <c r="F113" i="46" s="1"/>
  <c r="D113" i="46"/>
  <c r="H112" i="46"/>
  <c r="G112" i="46"/>
  <c r="E112" i="46"/>
  <c r="F112" i="46" s="1"/>
  <c r="D112" i="46"/>
  <c r="H111" i="46"/>
  <c r="G111" i="46"/>
  <c r="E111" i="46"/>
  <c r="F111" i="46" s="1"/>
  <c r="D111" i="46"/>
  <c r="H110" i="46"/>
  <c r="G110" i="46"/>
  <c r="E110" i="46"/>
  <c r="F110" i="46" s="1"/>
  <c r="D110" i="46"/>
  <c r="H109" i="46"/>
  <c r="G109" i="46"/>
  <c r="E109" i="46"/>
  <c r="F109" i="46" s="1"/>
  <c r="D109" i="46"/>
  <c r="H108" i="46"/>
  <c r="G108" i="46"/>
  <c r="E108" i="46"/>
  <c r="F108" i="46" s="1"/>
  <c r="D108" i="46"/>
  <c r="H107" i="46"/>
  <c r="G107" i="46"/>
  <c r="E107" i="46"/>
  <c r="F107" i="46" s="1"/>
  <c r="D107" i="46"/>
  <c r="H106" i="46"/>
  <c r="G106" i="46"/>
  <c r="E106" i="46"/>
  <c r="F106" i="46" s="1"/>
  <c r="D106" i="46"/>
  <c r="H105" i="46"/>
  <c r="G105" i="46"/>
  <c r="E105" i="46"/>
  <c r="F105" i="46" s="1"/>
  <c r="D105" i="46"/>
  <c r="H104" i="46"/>
  <c r="G104" i="46"/>
  <c r="E104" i="46"/>
  <c r="F104" i="46" s="1"/>
  <c r="D104" i="46"/>
  <c r="H103" i="46"/>
  <c r="G103" i="46"/>
  <c r="E103" i="46"/>
  <c r="F103" i="46" s="1"/>
  <c r="D103" i="46"/>
  <c r="C16" i="46"/>
  <c r="D10" i="46"/>
  <c r="D9" i="46"/>
  <c r="E7" i="39"/>
  <c r="E6" i="39"/>
  <c r="E5" i="39"/>
  <c r="D10" i="43" l="1"/>
  <c r="D6" i="39" s="1"/>
  <c r="D9" i="43"/>
  <c r="D5" i="39" s="1"/>
  <c r="A8" i="45" l="1"/>
  <c r="E64" i="46"/>
  <c r="H72" i="46"/>
  <c r="G62" i="46"/>
  <c r="G60" i="46"/>
  <c r="D101" i="46"/>
  <c r="D77" i="46"/>
  <c r="E79" i="46"/>
  <c r="H64" i="46"/>
  <c r="E96" i="46"/>
  <c r="G79" i="46"/>
  <c r="E85" i="46"/>
  <c r="G54" i="46"/>
  <c r="E75" i="46"/>
  <c r="G91" i="46"/>
  <c r="E70" i="46"/>
  <c r="E81" i="46"/>
  <c r="E74" i="46"/>
  <c r="H78" i="46"/>
  <c r="G52" i="46"/>
  <c r="D63" i="46"/>
  <c r="H65" i="46"/>
  <c r="H60" i="46"/>
  <c r="G61" i="46"/>
  <c r="H81" i="46"/>
  <c r="E57" i="46"/>
  <c r="H101" i="46"/>
  <c r="B45" i="46"/>
  <c r="H93" i="46"/>
  <c r="B41" i="46"/>
  <c r="D79" i="46"/>
  <c r="H57" i="46"/>
  <c r="D81" i="46"/>
  <c r="G80" i="46"/>
  <c r="D89" i="46"/>
  <c r="H85" i="46"/>
  <c r="E61" i="46"/>
  <c r="H83" i="46"/>
  <c r="G63" i="46"/>
  <c r="E84" i="46"/>
  <c r="H66" i="46"/>
  <c r="E56" i="46"/>
  <c r="D85" i="46"/>
  <c r="G67" i="46"/>
  <c r="H97" i="46"/>
  <c r="E91" i="46"/>
  <c r="H91" i="46"/>
  <c r="D82" i="46"/>
  <c r="D70" i="46"/>
  <c r="G74" i="46"/>
  <c r="G100" i="46"/>
  <c r="G81" i="46"/>
  <c r="E52" i="46"/>
  <c r="G87" i="46"/>
  <c r="E101" i="46"/>
  <c r="D84" i="46"/>
  <c r="B47" i="46"/>
  <c r="H63" i="46"/>
  <c r="D68" i="46"/>
  <c r="E87" i="46"/>
  <c r="H88" i="46"/>
  <c r="D72" i="46"/>
  <c r="H56" i="46"/>
  <c r="H68" i="46"/>
  <c r="G102" i="46"/>
  <c r="G93" i="46"/>
  <c r="E97" i="46"/>
  <c r="D92" i="46"/>
  <c r="E67" i="46"/>
  <c r="E73" i="46"/>
  <c r="D78" i="46"/>
  <c r="E59" i="46"/>
  <c r="G77" i="46"/>
  <c r="H102" i="46"/>
  <c r="H95" i="46"/>
  <c r="H67" i="46"/>
  <c r="G84" i="46"/>
  <c r="E98" i="46"/>
  <c r="G76" i="46"/>
  <c r="G92" i="46"/>
  <c r="G53" i="46"/>
  <c r="G58" i="46"/>
  <c r="E82" i="46"/>
  <c r="D59" i="46"/>
  <c r="D98" i="46"/>
  <c r="D52" i="46"/>
  <c r="H79" i="46"/>
  <c r="E58" i="46"/>
  <c r="D75" i="46"/>
  <c r="E72" i="46"/>
  <c r="D76" i="46"/>
  <c r="H52" i="46"/>
  <c r="H94" i="46"/>
  <c r="G90" i="46"/>
  <c r="H54" i="46"/>
  <c r="E90" i="46"/>
  <c r="H96" i="46"/>
  <c r="G96" i="46"/>
  <c r="H90" i="46"/>
  <c r="E54" i="46"/>
  <c r="H58" i="46"/>
  <c r="G66" i="46"/>
  <c r="G86" i="46"/>
  <c r="H82" i="46"/>
  <c r="G75" i="46"/>
  <c r="B40" i="46"/>
  <c r="E65" i="46"/>
  <c r="E100" i="46"/>
  <c r="H77" i="46"/>
  <c r="D91" i="46"/>
  <c r="G88" i="46"/>
  <c r="E60" i="46"/>
  <c r="D93" i="46"/>
  <c r="H69" i="46"/>
  <c r="E95" i="46"/>
  <c r="H98" i="46"/>
  <c r="B48" i="46"/>
  <c r="E94" i="46"/>
  <c r="E89" i="46"/>
  <c r="D58" i="46"/>
  <c r="D62" i="46"/>
  <c r="G72" i="46"/>
  <c r="H80" i="46"/>
  <c r="G69" i="46"/>
  <c r="D96" i="46"/>
  <c r="E55" i="46"/>
  <c r="H73" i="46"/>
  <c r="G95" i="46"/>
  <c r="E66" i="46"/>
  <c r="B44" i="46"/>
  <c r="D88" i="46"/>
  <c r="G56" i="46"/>
  <c r="G98" i="46"/>
  <c r="E99" i="46"/>
  <c r="D61" i="46"/>
  <c r="E88" i="46"/>
  <c r="H55" i="46"/>
  <c r="H87" i="46"/>
  <c r="H76" i="46"/>
  <c r="E63" i="46"/>
  <c r="D69" i="46"/>
  <c r="D80" i="46"/>
  <c r="H53" i="46"/>
  <c r="G70" i="46"/>
  <c r="G78" i="46"/>
  <c r="G71" i="46"/>
  <c r="D83" i="46"/>
  <c r="E62" i="46"/>
  <c r="E53" i="46"/>
  <c r="E80" i="46"/>
  <c r="H84" i="46"/>
  <c r="D90" i="46"/>
  <c r="E68" i="46"/>
  <c r="G57" i="46"/>
  <c r="G73" i="46"/>
  <c r="E83" i="46"/>
  <c r="D57" i="46"/>
  <c r="D64" i="46"/>
  <c r="G101" i="46"/>
  <c r="D53" i="46"/>
  <c r="G65" i="46"/>
  <c r="G55" i="46"/>
  <c r="G68" i="46"/>
  <c r="E69" i="46"/>
  <c r="D100" i="46"/>
  <c r="H100" i="46"/>
  <c r="D94" i="46"/>
  <c r="G85" i="46"/>
  <c r="G89" i="46"/>
  <c r="H74" i="46"/>
  <c r="B50" i="46"/>
  <c r="D102" i="46"/>
  <c r="D54" i="46"/>
  <c r="D74" i="46"/>
  <c r="D67" i="46"/>
  <c r="G64" i="46"/>
  <c r="H59" i="46"/>
  <c r="G97" i="46"/>
  <c r="D55" i="46"/>
  <c r="G83" i="46"/>
  <c r="D66" i="46"/>
  <c r="D65" i="46"/>
  <c r="H92" i="46"/>
  <c r="B46" i="46"/>
  <c r="H89" i="46"/>
  <c r="E78" i="46"/>
  <c r="E102" i="46"/>
  <c r="D99" i="46"/>
  <c r="D71" i="46"/>
  <c r="D87" i="46"/>
  <c r="H86" i="46"/>
  <c r="E86" i="46"/>
  <c r="D95" i="46"/>
  <c r="H99" i="46"/>
  <c r="E71" i="46"/>
  <c r="G99" i="46"/>
  <c r="H61" i="46"/>
  <c r="E76" i="46"/>
  <c r="G94" i="46"/>
  <c r="H70" i="46"/>
  <c r="D73" i="46"/>
  <c r="E93" i="46"/>
  <c r="D97" i="46"/>
  <c r="G82" i="46"/>
  <c r="D60" i="46"/>
  <c r="D56" i="46"/>
  <c r="E77" i="46"/>
  <c r="E92" i="46"/>
  <c r="H75" i="46"/>
  <c r="B42" i="46"/>
  <c r="G59" i="46"/>
  <c r="D86" i="46"/>
  <c r="B43" i="46"/>
  <c r="H71" i="46"/>
  <c r="H62" i="46"/>
  <c r="F89" i="46" l="1"/>
  <c r="F66" i="46"/>
  <c r="F57" i="46"/>
  <c r="F100" i="46"/>
  <c r="F94" i="46"/>
  <c r="F86" i="46"/>
  <c r="F92" i="46"/>
  <c r="F55" i="46"/>
  <c r="F79" i="46"/>
  <c r="F69" i="46"/>
  <c r="F84" i="46"/>
  <c r="F95" i="46"/>
  <c r="F68" i="46"/>
  <c r="F91" i="46"/>
  <c r="F53" i="46"/>
  <c r="F76" i="46"/>
  <c r="F97" i="46"/>
  <c r="F85" i="46"/>
  <c r="F101" i="46"/>
  <c r="F102" i="46"/>
  <c r="F93" i="46"/>
  <c r="F90" i="46"/>
  <c r="F59" i="46"/>
  <c r="F65" i="46"/>
  <c r="F63" i="46"/>
  <c r="F78" i="46"/>
  <c r="F80" i="46"/>
  <c r="F58" i="46"/>
  <c r="F81" i="46"/>
  <c r="F64" i="46"/>
  <c r="F82" i="46"/>
  <c r="F70" i="46"/>
  <c r="F62" i="46"/>
  <c r="F77" i="46"/>
  <c r="F61" i="46"/>
  <c r="F71" i="46"/>
  <c r="F87" i="46"/>
  <c r="F54" i="46"/>
  <c r="F74" i="46"/>
  <c r="F96" i="46"/>
  <c r="F72" i="46"/>
  <c r="F75" i="46"/>
  <c r="F88" i="46"/>
  <c r="F98" i="46"/>
  <c r="F52" i="46"/>
  <c r="F56" i="46"/>
  <c r="F99" i="46"/>
  <c r="F83" i="46"/>
  <c r="F60" i="46"/>
  <c r="F73" i="46"/>
  <c r="F67" i="46"/>
  <c r="A7" i="45"/>
  <c r="A1" i="45"/>
  <c r="C16" i="43" l="1"/>
  <c r="C16" i="39" l="1"/>
  <c r="H178" i="43" l="1"/>
  <c r="G178" i="43"/>
  <c r="E178" i="43"/>
  <c r="F178" i="43" s="1"/>
  <c r="D178" i="43"/>
  <c r="H177" i="43"/>
  <c r="G177" i="43"/>
  <c r="E177" i="43"/>
  <c r="F177" i="43" s="1"/>
  <c r="D177" i="43"/>
  <c r="H176" i="43"/>
  <c r="G176" i="43"/>
  <c r="E176" i="43"/>
  <c r="F176" i="43" s="1"/>
  <c r="D176" i="43"/>
  <c r="H175" i="43"/>
  <c r="G175" i="43"/>
  <c r="E175" i="43"/>
  <c r="F175" i="43" s="1"/>
  <c r="D175" i="43"/>
  <c r="H174" i="43"/>
  <c r="G174" i="43"/>
  <c r="E174" i="43"/>
  <c r="F174" i="43" s="1"/>
  <c r="D174" i="43"/>
  <c r="H173" i="43"/>
  <c r="G173" i="43"/>
  <c r="E173" i="43"/>
  <c r="F173" i="43" s="1"/>
  <c r="D173" i="43"/>
  <c r="H172" i="43"/>
  <c r="G172" i="43"/>
  <c r="E172" i="43"/>
  <c r="F172" i="43" s="1"/>
  <c r="D172" i="43"/>
  <c r="H171" i="43"/>
  <c r="G171" i="43"/>
  <c r="E171" i="43"/>
  <c r="F171" i="43" s="1"/>
  <c r="D171" i="43"/>
  <c r="H170" i="43"/>
  <c r="G170" i="43"/>
  <c r="E170" i="43"/>
  <c r="F170" i="43" s="1"/>
  <c r="D170" i="43"/>
  <c r="H169" i="43"/>
  <c r="G169" i="43"/>
  <c r="E169" i="43"/>
  <c r="F169" i="43" s="1"/>
  <c r="D169" i="43"/>
  <c r="H168" i="43"/>
  <c r="G168" i="43"/>
  <c r="E168" i="43"/>
  <c r="F168" i="43" s="1"/>
  <c r="D168" i="43"/>
  <c r="H167" i="43"/>
  <c r="G167" i="43"/>
  <c r="E167" i="43"/>
  <c r="F167" i="43" s="1"/>
  <c r="D167" i="43"/>
  <c r="H166" i="43"/>
  <c r="G166" i="43"/>
  <c r="E166" i="43"/>
  <c r="F166" i="43" s="1"/>
  <c r="D166" i="43"/>
  <c r="H165" i="43"/>
  <c r="G165" i="43"/>
  <c r="E165" i="43"/>
  <c r="F165" i="43" s="1"/>
  <c r="D165" i="43"/>
  <c r="H164" i="43"/>
  <c r="G164" i="43"/>
  <c r="E164" i="43"/>
  <c r="F164" i="43" s="1"/>
  <c r="D164" i="43"/>
  <c r="H163" i="43"/>
  <c r="G163" i="43"/>
  <c r="E163" i="43"/>
  <c r="F163" i="43" s="1"/>
  <c r="D163" i="43"/>
  <c r="H162" i="43"/>
  <c r="G162" i="43"/>
  <c r="E162" i="43"/>
  <c r="F162" i="43" s="1"/>
  <c r="D162" i="43"/>
  <c r="H161" i="43"/>
  <c r="G161" i="43"/>
  <c r="E161" i="43"/>
  <c r="F161" i="43" s="1"/>
  <c r="D161" i="43"/>
  <c r="H160" i="43"/>
  <c r="G160" i="43"/>
  <c r="E160" i="43"/>
  <c r="F160" i="43" s="1"/>
  <c r="D160" i="43"/>
  <c r="H159" i="43"/>
  <c r="G159" i="43"/>
  <c r="E159" i="43"/>
  <c r="F159" i="43" s="1"/>
  <c r="D159" i="43"/>
  <c r="H158" i="43"/>
  <c r="G158" i="43"/>
  <c r="E158" i="43"/>
  <c r="F158" i="43" s="1"/>
  <c r="D158" i="43"/>
  <c r="H157" i="43"/>
  <c r="G157" i="43"/>
  <c r="E157" i="43"/>
  <c r="F157" i="43" s="1"/>
  <c r="D157" i="43"/>
  <c r="H156" i="43"/>
  <c r="G156" i="43"/>
  <c r="E156" i="43"/>
  <c r="F156" i="43" s="1"/>
  <c r="D156" i="43"/>
  <c r="H155" i="43"/>
  <c r="G155" i="43"/>
  <c r="E155" i="43"/>
  <c r="F155" i="43" s="1"/>
  <c r="D155" i="43"/>
  <c r="H154" i="43"/>
  <c r="G154" i="43"/>
  <c r="E154" i="43"/>
  <c r="F154" i="43" s="1"/>
  <c r="D154" i="43"/>
  <c r="H153" i="43"/>
  <c r="G153" i="43"/>
  <c r="E153" i="43"/>
  <c r="F153" i="43" s="1"/>
  <c r="D153" i="43"/>
  <c r="H152" i="43"/>
  <c r="G152" i="43"/>
  <c r="E152" i="43"/>
  <c r="F152" i="43" s="1"/>
  <c r="D152" i="43"/>
  <c r="H151" i="43"/>
  <c r="G151" i="43"/>
  <c r="E151" i="43"/>
  <c r="F151" i="43" s="1"/>
  <c r="D151" i="43"/>
  <c r="H150" i="43"/>
  <c r="G150" i="43"/>
  <c r="E150" i="43"/>
  <c r="F150" i="43" s="1"/>
  <c r="D150" i="43"/>
  <c r="H149" i="43"/>
  <c r="G149" i="43"/>
  <c r="E149" i="43"/>
  <c r="F149" i="43" s="1"/>
  <c r="D149" i="43"/>
  <c r="H148" i="43"/>
  <c r="G148" i="43"/>
  <c r="E148" i="43"/>
  <c r="F148" i="43" s="1"/>
  <c r="D148" i="43"/>
  <c r="H147" i="43"/>
  <c r="G147" i="43"/>
  <c r="E147" i="43"/>
  <c r="F147" i="43" s="1"/>
  <c r="D147" i="43"/>
  <c r="H146" i="43"/>
  <c r="G146" i="43"/>
  <c r="E146" i="43"/>
  <c r="F146" i="43" s="1"/>
  <c r="D146" i="43"/>
  <c r="H145" i="43"/>
  <c r="G145" i="43"/>
  <c r="E145" i="43"/>
  <c r="F145" i="43" s="1"/>
  <c r="D145" i="43"/>
  <c r="H144" i="43"/>
  <c r="G144" i="43"/>
  <c r="E144" i="43"/>
  <c r="F144" i="43" s="1"/>
  <c r="D144" i="43"/>
  <c r="H143" i="43"/>
  <c r="G143" i="43"/>
  <c r="E143" i="43"/>
  <c r="F143" i="43" s="1"/>
  <c r="D143" i="43"/>
  <c r="H142" i="43"/>
  <c r="G142" i="43"/>
  <c r="E142" i="43"/>
  <c r="F142" i="43" s="1"/>
  <c r="D142" i="43"/>
  <c r="H141" i="43"/>
  <c r="G141" i="43"/>
  <c r="E141" i="43"/>
  <c r="F141" i="43" s="1"/>
  <c r="D141" i="43"/>
  <c r="H140" i="43"/>
  <c r="G140" i="43"/>
  <c r="E140" i="43"/>
  <c r="F140" i="43" s="1"/>
  <c r="D140" i="43"/>
  <c r="H139" i="43"/>
  <c r="G139" i="43"/>
  <c r="E139" i="43"/>
  <c r="F139" i="43" s="1"/>
  <c r="D139" i="43"/>
  <c r="H138" i="43"/>
  <c r="G138" i="43"/>
  <c r="E138" i="43"/>
  <c r="F138" i="43" s="1"/>
  <c r="D138" i="43"/>
  <c r="H137" i="43"/>
  <c r="G137" i="43"/>
  <c r="E137" i="43"/>
  <c r="F137" i="43" s="1"/>
  <c r="D137" i="43"/>
  <c r="H136" i="43"/>
  <c r="G136" i="43"/>
  <c r="E136" i="43"/>
  <c r="F136" i="43" s="1"/>
  <c r="D136" i="43"/>
  <c r="H135" i="43"/>
  <c r="G135" i="43"/>
  <c r="E135" i="43"/>
  <c r="F135" i="43" s="1"/>
  <c r="D135" i="43"/>
  <c r="H134" i="43"/>
  <c r="G134" i="43"/>
  <c r="E134" i="43"/>
  <c r="F134" i="43" s="1"/>
  <c r="D134" i="43"/>
  <c r="H133" i="43"/>
  <c r="G133" i="43"/>
  <c r="E133" i="43"/>
  <c r="F133" i="43" s="1"/>
  <c r="D133" i="43"/>
  <c r="H132" i="43"/>
  <c r="G132" i="43"/>
  <c r="E132" i="43"/>
  <c r="F132" i="43" s="1"/>
  <c r="D132" i="43"/>
  <c r="H131" i="43"/>
  <c r="G131" i="43"/>
  <c r="E131" i="43"/>
  <c r="F131" i="43" s="1"/>
  <c r="D131" i="43"/>
  <c r="H130" i="43"/>
  <c r="G130" i="43"/>
  <c r="E130" i="43"/>
  <c r="F130" i="43" s="1"/>
  <c r="D130" i="43"/>
  <c r="H129" i="43"/>
  <c r="G129" i="43"/>
  <c r="E129" i="43"/>
  <c r="F129" i="43" s="1"/>
  <c r="D129" i="43"/>
  <c r="H128" i="43"/>
  <c r="G128" i="43"/>
  <c r="E128" i="43"/>
  <c r="F128" i="43" s="1"/>
  <c r="D128" i="43"/>
  <c r="H127" i="43"/>
  <c r="G127" i="43"/>
  <c r="E127" i="43"/>
  <c r="F127" i="43" s="1"/>
  <c r="D127" i="43"/>
  <c r="H126" i="43"/>
  <c r="G126" i="43"/>
  <c r="E126" i="43"/>
  <c r="F126" i="43" s="1"/>
  <c r="D126" i="43"/>
  <c r="H125" i="43"/>
  <c r="G125" i="43"/>
  <c r="E125" i="43"/>
  <c r="F125" i="43" s="1"/>
  <c r="D125" i="43"/>
  <c r="H124" i="43"/>
  <c r="G124" i="43"/>
  <c r="E124" i="43"/>
  <c r="F124" i="43" s="1"/>
  <c r="D124" i="43"/>
  <c r="H123" i="43"/>
  <c r="G123" i="43"/>
  <c r="E123" i="43"/>
  <c r="F123" i="43" s="1"/>
  <c r="D123" i="43"/>
  <c r="H122" i="43"/>
  <c r="G122" i="43"/>
  <c r="E122" i="43"/>
  <c r="F122" i="43" s="1"/>
  <c r="D122" i="43"/>
  <c r="H121" i="43"/>
  <c r="G121" i="43"/>
  <c r="E121" i="43"/>
  <c r="F121" i="43" s="1"/>
  <c r="D121" i="43"/>
  <c r="H120" i="43"/>
  <c r="G120" i="43"/>
  <c r="E120" i="43"/>
  <c r="F120" i="43" s="1"/>
  <c r="D120" i="43"/>
  <c r="H119" i="43"/>
  <c r="G119" i="43"/>
  <c r="E119" i="43"/>
  <c r="F119" i="43" s="1"/>
  <c r="D119" i="43"/>
  <c r="H118" i="43"/>
  <c r="G118" i="43"/>
  <c r="E118" i="43"/>
  <c r="F118" i="43" s="1"/>
  <c r="D118" i="43"/>
  <c r="H117" i="43"/>
  <c r="G117" i="43"/>
  <c r="E117" i="43"/>
  <c r="F117" i="43" s="1"/>
  <c r="D117" i="43"/>
  <c r="H116" i="43"/>
  <c r="G116" i="43"/>
  <c r="E116" i="43"/>
  <c r="F116" i="43" s="1"/>
  <c r="D116" i="43"/>
  <c r="H115" i="43"/>
  <c r="G115" i="43"/>
  <c r="E115" i="43"/>
  <c r="F115" i="43" s="1"/>
  <c r="D115" i="43"/>
  <c r="H114" i="43"/>
  <c r="G114" i="43"/>
  <c r="E114" i="43"/>
  <c r="F114" i="43" s="1"/>
  <c r="D114" i="43"/>
  <c r="H113" i="43"/>
  <c r="G113" i="43"/>
  <c r="E113" i="43"/>
  <c r="F113" i="43" s="1"/>
  <c r="D113" i="43"/>
  <c r="H112" i="43"/>
  <c r="G112" i="43"/>
  <c r="E112" i="43"/>
  <c r="F112" i="43" s="1"/>
  <c r="D112" i="43"/>
  <c r="H111" i="43"/>
  <c r="G111" i="43"/>
  <c r="E111" i="43"/>
  <c r="F111" i="43" s="1"/>
  <c r="D111" i="43"/>
  <c r="H110" i="43"/>
  <c r="G110" i="43"/>
  <c r="E110" i="43"/>
  <c r="F110" i="43" s="1"/>
  <c r="D110" i="43"/>
  <c r="H109" i="43"/>
  <c r="G109" i="43"/>
  <c r="E109" i="43"/>
  <c r="F109" i="43" s="1"/>
  <c r="D109" i="43"/>
  <c r="H108" i="43"/>
  <c r="G108" i="43"/>
  <c r="E108" i="43"/>
  <c r="F108" i="43" s="1"/>
  <c r="D108" i="43"/>
  <c r="H107" i="43"/>
  <c r="G107" i="43"/>
  <c r="E107" i="43"/>
  <c r="F107" i="43" s="1"/>
  <c r="D107" i="43"/>
  <c r="H106" i="43"/>
  <c r="G106" i="43"/>
  <c r="E106" i="43"/>
  <c r="F106" i="43" s="1"/>
  <c r="D106" i="43"/>
  <c r="H105" i="43"/>
  <c r="G105" i="43"/>
  <c r="E105" i="43"/>
  <c r="F105" i="43" s="1"/>
  <c r="D105" i="43"/>
  <c r="H104" i="43"/>
  <c r="G104" i="43"/>
  <c r="E104" i="43"/>
  <c r="F104" i="43" s="1"/>
  <c r="D104" i="43"/>
  <c r="H103" i="43"/>
  <c r="G103" i="43"/>
  <c r="E103" i="43"/>
  <c r="F103" i="43" s="1"/>
  <c r="D103" i="43"/>
  <c r="G53" i="43"/>
  <c r="G96" i="43"/>
  <c r="G62" i="43"/>
  <c r="E61" i="43"/>
  <c r="D87" i="43"/>
  <c r="E89" i="43"/>
  <c r="H88" i="43"/>
  <c r="H82" i="43"/>
  <c r="H99" i="43"/>
  <c r="D79" i="43"/>
  <c r="H92" i="43"/>
  <c r="H74" i="43"/>
  <c r="E63" i="43"/>
  <c r="D74" i="43"/>
  <c r="E70" i="43"/>
  <c r="D77" i="43"/>
  <c r="D53" i="43"/>
  <c r="D100" i="43"/>
  <c r="G55" i="43"/>
  <c r="D63" i="43"/>
  <c r="G79" i="43"/>
  <c r="G74" i="43"/>
  <c r="H62" i="43"/>
  <c r="D70" i="43"/>
  <c r="H64" i="43"/>
  <c r="D92" i="43"/>
  <c r="H78" i="43"/>
  <c r="G78" i="43"/>
  <c r="E64" i="43"/>
  <c r="G59" i="43"/>
  <c r="H52" i="43"/>
  <c r="G76" i="43"/>
  <c r="E84" i="43"/>
  <c r="D57" i="43"/>
  <c r="D68" i="43"/>
  <c r="E91" i="43"/>
  <c r="D73" i="43"/>
  <c r="H57" i="43"/>
  <c r="E56" i="43"/>
  <c r="H61" i="43"/>
  <c r="G84" i="43"/>
  <c r="G73" i="43"/>
  <c r="E55" i="43"/>
  <c r="E94" i="43"/>
  <c r="D66" i="43"/>
  <c r="H93" i="43"/>
  <c r="E80" i="43"/>
  <c r="G87" i="43"/>
  <c r="G54" i="43"/>
  <c r="H83" i="43"/>
  <c r="G68" i="43"/>
  <c r="D99" i="43"/>
  <c r="G64" i="43"/>
  <c r="D89" i="43"/>
  <c r="H85" i="43"/>
  <c r="B47" i="43"/>
  <c r="D65" i="43"/>
  <c r="E96" i="43"/>
  <c r="D81" i="43"/>
  <c r="G98" i="43"/>
  <c r="E81" i="43"/>
  <c r="H59" i="43"/>
  <c r="G83" i="43"/>
  <c r="H84" i="43"/>
  <c r="G95" i="43"/>
  <c r="D86" i="43"/>
  <c r="D101" i="43"/>
  <c r="H94" i="43"/>
  <c r="D94" i="43"/>
  <c r="D52" i="43"/>
  <c r="E93" i="43"/>
  <c r="D76" i="43"/>
  <c r="H91" i="43"/>
  <c r="D88" i="43"/>
  <c r="D58" i="43"/>
  <c r="G85" i="43"/>
  <c r="B40" i="43"/>
  <c r="E68" i="43"/>
  <c r="E101" i="43"/>
  <c r="H70" i="43"/>
  <c r="D83" i="43"/>
  <c r="E95" i="43"/>
  <c r="G70" i="43"/>
  <c r="H68" i="43"/>
  <c r="G67" i="43"/>
  <c r="B42" i="43"/>
  <c r="B41" i="43"/>
  <c r="H58" i="43"/>
  <c r="H79" i="43"/>
  <c r="E58" i="43"/>
  <c r="E99" i="43"/>
  <c r="H54" i="43"/>
  <c r="H69" i="43"/>
  <c r="H72" i="43"/>
  <c r="G57" i="43"/>
  <c r="H96" i="43"/>
  <c r="D82" i="43"/>
  <c r="D75" i="43"/>
  <c r="G89" i="43"/>
  <c r="H77" i="43"/>
  <c r="G81" i="43"/>
  <c r="G58" i="43"/>
  <c r="H97" i="43"/>
  <c r="E66" i="43"/>
  <c r="H67" i="43"/>
  <c r="E69" i="43"/>
  <c r="D97" i="43"/>
  <c r="E88" i="43"/>
  <c r="E75" i="43"/>
  <c r="D62" i="43"/>
  <c r="B46" i="43"/>
  <c r="H56" i="43"/>
  <c r="G65" i="43"/>
  <c r="H60" i="43"/>
  <c r="D55" i="43"/>
  <c r="E83" i="43"/>
  <c r="G80" i="43"/>
  <c r="D93" i="43"/>
  <c r="G66" i="43"/>
  <c r="D69" i="43"/>
  <c r="B45" i="43"/>
  <c r="E90" i="43"/>
  <c r="D72" i="43"/>
  <c r="G86" i="43"/>
  <c r="D95" i="43"/>
  <c r="D78" i="43"/>
  <c r="E73" i="43"/>
  <c r="D80" i="43"/>
  <c r="E57" i="43"/>
  <c r="D56" i="43"/>
  <c r="E62" i="43"/>
  <c r="G52" i="43"/>
  <c r="E92" i="43"/>
  <c r="E53" i="43"/>
  <c r="H75" i="43"/>
  <c r="D59" i="43"/>
  <c r="D91" i="43"/>
  <c r="E78" i="43"/>
  <c r="E79" i="43"/>
  <c r="G75" i="43"/>
  <c r="G92" i="43"/>
  <c r="D64" i="43"/>
  <c r="G94" i="43"/>
  <c r="H63" i="43"/>
  <c r="H73" i="43"/>
  <c r="H87" i="43"/>
  <c r="E52" i="43"/>
  <c r="H66" i="43"/>
  <c r="E67" i="43"/>
  <c r="E98" i="43"/>
  <c r="G101" i="43"/>
  <c r="E82" i="43"/>
  <c r="D84" i="43"/>
  <c r="B43" i="43"/>
  <c r="D67" i="43"/>
  <c r="G69" i="43"/>
  <c r="H80" i="43"/>
  <c r="E72" i="43"/>
  <c r="E65" i="43"/>
  <c r="H81" i="43"/>
  <c r="G100" i="43"/>
  <c r="G88" i="43"/>
  <c r="D71" i="43"/>
  <c r="E59" i="43"/>
  <c r="G60" i="43"/>
  <c r="H102" i="43"/>
  <c r="E54" i="43"/>
  <c r="G72" i="43"/>
  <c r="B44" i="43"/>
  <c r="G71" i="43"/>
  <c r="G90" i="43"/>
  <c r="E86" i="43"/>
  <c r="D54" i="43"/>
  <c r="H90" i="43"/>
  <c r="D102" i="43"/>
  <c r="G61" i="43"/>
  <c r="D96" i="43"/>
  <c r="H86" i="43"/>
  <c r="B48" i="43"/>
  <c r="G102" i="43"/>
  <c r="H53" i="43"/>
  <c r="E74" i="43"/>
  <c r="H95" i="43"/>
  <c r="H71" i="43"/>
  <c r="G63" i="43"/>
  <c r="D98" i="43"/>
  <c r="H89" i="43"/>
  <c r="H100" i="43"/>
  <c r="E102" i="43"/>
  <c r="G77" i="43"/>
  <c r="G93" i="43"/>
  <c r="D61" i="43"/>
  <c r="G91" i="43"/>
  <c r="B50" i="43"/>
  <c r="H76" i="43"/>
  <c r="G97" i="43"/>
  <c r="G82" i="43"/>
  <c r="E76" i="43"/>
  <c r="D60" i="43"/>
  <c r="H98" i="43"/>
  <c r="E60" i="43"/>
  <c r="H55" i="43"/>
  <c r="G56" i="43"/>
  <c r="E71" i="43"/>
  <c r="E77" i="43"/>
  <c r="E87" i="43"/>
  <c r="E97" i="43"/>
  <c r="E100" i="43"/>
  <c r="D90" i="43"/>
  <c r="D85" i="43"/>
  <c r="H65" i="43"/>
  <c r="H101" i="43"/>
  <c r="E85" i="43"/>
  <c r="G99" i="43"/>
  <c r="F86" i="43" l="1"/>
  <c r="F83" i="43"/>
  <c r="F56" i="43"/>
  <c r="F64" i="43"/>
  <c r="F72" i="43"/>
  <c r="F80" i="43"/>
  <c r="F88" i="43"/>
  <c r="F96" i="43"/>
  <c r="F99" i="43"/>
  <c r="F53" i="43"/>
  <c r="F61" i="43"/>
  <c r="F69" i="43"/>
  <c r="F77" i="43"/>
  <c r="F85" i="43"/>
  <c r="F93" i="43"/>
  <c r="F101" i="43"/>
  <c r="F62" i="43"/>
  <c r="F70" i="43"/>
  <c r="F94" i="43"/>
  <c r="F58" i="43"/>
  <c r="F66" i="43"/>
  <c r="F74" i="43"/>
  <c r="F82" i="43"/>
  <c r="F90" i="43"/>
  <c r="F98" i="43"/>
  <c r="F54" i="43"/>
  <c r="F75" i="43"/>
  <c r="F55" i="43"/>
  <c r="F63" i="43"/>
  <c r="F71" i="43"/>
  <c r="F79" i="43"/>
  <c r="F87" i="43"/>
  <c r="F95" i="43"/>
  <c r="F102" i="43"/>
  <c r="F60" i="43"/>
  <c r="F76" i="43"/>
  <c r="F84" i="43"/>
  <c r="F92" i="43"/>
  <c r="F100" i="43"/>
  <c r="F78" i="43"/>
  <c r="F59" i="43"/>
  <c r="F67" i="43"/>
  <c r="F91" i="43"/>
  <c r="F52" i="43"/>
  <c r="F68" i="43"/>
  <c r="F57" i="43"/>
  <c r="F65" i="43"/>
  <c r="F73" i="43"/>
  <c r="F81" i="43"/>
  <c r="F89" i="43"/>
  <c r="F97" i="43"/>
  <c r="H182" i="40"/>
  <c r="G182" i="40"/>
  <c r="H181" i="40"/>
  <c r="G181" i="40"/>
  <c r="H180" i="40"/>
  <c r="G180" i="40"/>
  <c r="H179" i="40"/>
  <c r="G179" i="40"/>
  <c r="H178" i="40"/>
  <c r="G178" i="40"/>
  <c r="H177" i="40"/>
  <c r="G177" i="40"/>
  <c r="H176" i="40"/>
  <c r="G176" i="40"/>
  <c r="H175" i="40"/>
  <c r="G175" i="40"/>
  <c r="H174" i="40"/>
  <c r="G174" i="40"/>
  <c r="H173" i="40"/>
  <c r="G173" i="40"/>
  <c r="H172" i="40"/>
  <c r="G172" i="40"/>
  <c r="H171" i="40"/>
  <c r="G171" i="40"/>
  <c r="H170" i="40"/>
  <c r="G170" i="40"/>
  <c r="H169" i="40"/>
  <c r="G169" i="40"/>
  <c r="H168" i="40"/>
  <c r="G168" i="40"/>
  <c r="H167" i="40"/>
  <c r="G167" i="40"/>
  <c r="H166" i="40"/>
  <c r="G166" i="40"/>
  <c r="H165" i="40"/>
  <c r="G165" i="40"/>
  <c r="H164" i="40"/>
  <c r="G164" i="40"/>
  <c r="H163" i="40"/>
  <c r="G163" i="40"/>
  <c r="H162" i="40"/>
  <c r="G162" i="40"/>
  <c r="H161" i="40"/>
  <c r="G161" i="40"/>
  <c r="H160" i="40"/>
  <c r="G160" i="40"/>
  <c r="H159" i="40"/>
  <c r="G159" i="40"/>
  <c r="H158" i="40"/>
  <c r="G158" i="40"/>
  <c r="H157" i="40"/>
  <c r="G157" i="40"/>
  <c r="H156" i="40"/>
  <c r="G156" i="40"/>
  <c r="H155" i="40"/>
  <c r="G155" i="40"/>
  <c r="H154" i="40"/>
  <c r="G154" i="40"/>
  <c r="H153" i="40"/>
  <c r="G153" i="40"/>
  <c r="H152" i="40"/>
  <c r="G152" i="40"/>
  <c r="H151" i="40"/>
  <c r="G151" i="40"/>
  <c r="H150" i="40"/>
  <c r="G150" i="40"/>
  <c r="H149" i="40"/>
  <c r="G149" i="40"/>
  <c r="H148" i="40"/>
  <c r="G148" i="40"/>
  <c r="H147" i="40"/>
  <c r="G147" i="40"/>
  <c r="H146" i="40"/>
  <c r="G146" i="40"/>
  <c r="H145" i="40"/>
  <c r="G145" i="40"/>
  <c r="H144" i="40"/>
  <c r="G144" i="40"/>
  <c r="H143" i="40"/>
  <c r="G143" i="40"/>
  <c r="H142" i="40"/>
  <c r="G142" i="40"/>
  <c r="H141" i="40"/>
  <c r="G141" i="40"/>
  <c r="H140" i="40"/>
  <c r="G140" i="40"/>
  <c r="H139" i="40"/>
  <c r="G139" i="40"/>
  <c r="H138" i="40"/>
  <c r="G138" i="40"/>
  <c r="H137" i="40"/>
  <c r="G137" i="40"/>
  <c r="H136" i="40"/>
  <c r="G136" i="40"/>
  <c r="H135" i="40"/>
  <c r="G135" i="40"/>
  <c r="H134" i="40"/>
  <c r="G134" i="40"/>
  <c r="H133" i="40"/>
  <c r="G133" i="40"/>
  <c r="H132" i="40"/>
  <c r="G132" i="40"/>
  <c r="H131" i="40"/>
  <c r="G131" i="40"/>
  <c r="H130" i="40"/>
  <c r="G130" i="40"/>
  <c r="H129" i="40"/>
  <c r="G129" i="40"/>
  <c r="H128" i="40"/>
  <c r="G128" i="40"/>
  <c r="H127" i="40"/>
  <c r="G127" i="40"/>
  <c r="H126" i="40"/>
  <c r="G126" i="40"/>
  <c r="H125" i="40"/>
  <c r="G125" i="40"/>
  <c r="H124" i="40"/>
  <c r="G124" i="40"/>
  <c r="H123" i="40"/>
  <c r="G123" i="40"/>
  <c r="H122" i="40"/>
  <c r="G122" i="40"/>
  <c r="H121" i="40"/>
  <c r="G121" i="40"/>
  <c r="H120" i="40"/>
  <c r="G120" i="40"/>
  <c r="H119" i="40"/>
  <c r="G119" i="40"/>
  <c r="H118" i="40"/>
  <c r="G118" i="40"/>
  <c r="H117" i="40"/>
  <c r="G117" i="40"/>
  <c r="H116" i="40"/>
  <c r="G116" i="40"/>
  <c r="H115" i="40"/>
  <c r="G115" i="40"/>
  <c r="H114" i="40"/>
  <c r="G114" i="40"/>
  <c r="H113" i="40"/>
  <c r="G113" i="40"/>
  <c r="H112" i="40"/>
  <c r="G112" i="40"/>
  <c r="H111" i="40"/>
  <c r="G111" i="40"/>
  <c r="H110" i="40"/>
  <c r="G110" i="40"/>
  <c r="H168" i="39"/>
  <c r="G168" i="39"/>
  <c r="H167" i="39"/>
  <c r="G167" i="39"/>
  <c r="H166" i="39"/>
  <c r="G166" i="39"/>
  <c r="H165" i="39"/>
  <c r="G165" i="39"/>
  <c r="H164" i="39"/>
  <c r="G164" i="39"/>
  <c r="H163" i="39"/>
  <c r="G163" i="39"/>
  <c r="H162" i="39"/>
  <c r="G162" i="39"/>
  <c r="H161" i="39"/>
  <c r="G161" i="39"/>
  <c r="H160" i="39"/>
  <c r="G160" i="39"/>
  <c r="H159" i="39"/>
  <c r="G159" i="39"/>
  <c r="H158" i="39"/>
  <c r="G158" i="39"/>
  <c r="H157" i="39"/>
  <c r="G157" i="39"/>
  <c r="H156" i="39"/>
  <c r="G156" i="39"/>
  <c r="H155" i="39"/>
  <c r="G155" i="39"/>
  <c r="H154" i="39"/>
  <c r="G154" i="39"/>
  <c r="H153" i="39"/>
  <c r="G153" i="39"/>
  <c r="H152" i="39"/>
  <c r="G152" i="39"/>
  <c r="H151" i="39"/>
  <c r="G151" i="39"/>
  <c r="H150" i="39"/>
  <c r="G150" i="39"/>
  <c r="H149" i="39"/>
  <c r="G149" i="39"/>
  <c r="H148" i="39"/>
  <c r="G148" i="39"/>
  <c r="H147" i="39"/>
  <c r="G147" i="39"/>
  <c r="H146" i="39"/>
  <c r="G146" i="39"/>
  <c r="H145" i="39"/>
  <c r="G145" i="39"/>
  <c r="H144" i="39"/>
  <c r="G144" i="39"/>
  <c r="H143" i="39"/>
  <c r="G143" i="39"/>
  <c r="H142" i="39"/>
  <c r="G142" i="39"/>
  <c r="H141" i="39"/>
  <c r="G141" i="39"/>
  <c r="H140" i="39"/>
  <c r="G140" i="39"/>
  <c r="H139" i="39"/>
  <c r="G139" i="39"/>
  <c r="H138" i="39"/>
  <c r="G138" i="39"/>
  <c r="H137" i="39"/>
  <c r="G137" i="39"/>
  <c r="H136" i="39"/>
  <c r="G136" i="39"/>
  <c r="H135" i="39"/>
  <c r="G135" i="39"/>
  <c r="H134" i="39"/>
  <c r="G134" i="39"/>
  <c r="H133" i="39"/>
  <c r="G133" i="39"/>
  <c r="H132" i="39"/>
  <c r="G132" i="39"/>
  <c r="H131" i="39"/>
  <c r="G131" i="39"/>
  <c r="H130" i="39"/>
  <c r="G130" i="39"/>
  <c r="H129" i="39"/>
  <c r="G129" i="39"/>
  <c r="H128" i="39"/>
  <c r="G128" i="39"/>
  <c r="H127" i="39"/>
  <c r="G127" i="39"/>
  <c r="H126" i="39"/>
  <c r="G126" i="39"/>
  <c r="H125" i="39"/>
  <c r="G125" i="39"/>
  <c r="H124" i="39"/>
  <c r="G124" i="39"/>
  <c r="H123" i="39"/>
  <c r="G123" i="39"/>
  <c r="H122" i="39"/>
  <c r="G122" i="39"/>
  <c r="H121" i="39"/>
  <c r="G121" i="39"/>
  <c r="H120" i="39"/>
  <c r="G120" i="39"/>
  <c r="H119" i="39"/>
  <c r="G119" i="39"/>
  <c r="H118" i="39"/>
  <c r="G118" i="39"/>
  <c r="H117" i="39"/>
  <c r="G117" i="39"/>
  <c r="H116" i="39"/>
  <c r="G116" i="39"/>
  <c r="H115" i="39"/>
  <c r="G115" i="39"/>
  <c r="H114" i="39"/>
  <c r="G114" i="39"/>
  <c r="H113" i="39"/>
  <c r="G113" i="39"/>
  <c r="H112" i="39"/>
  <c r="G112" i="39"/>
  <c r="H111" i="39"/>
  <c r="G111" i="39"/>
  <c r="H110" i="39"/>
  <c r="G110" i="39"/>
  <c r="H109" i="39"/>
  <c r="G109" i="39"/>
  <c r="H108" i="39"/>
  <c r="G108" i="39"/>
  <c r="H107" i="39"/>
  <c r="G107" i="39"/>
  <c r="H106" i="39"/>
  <c r="G106" i="39"/>
  <c r="H105" i="39"/>
  <c r="G105" i="39"/>
  <c r="H104" i="39"/>
  <c r="G104" i="39"/>
  <c r="H103" i="39"/>
  <c r="G103" i="39"/>
  <c r="H102" i="39"/>
  <c r="G102" i="39"/>
  <c r="H101" i="39"/>
  <c r="G101" i="39"/>
  <c r="H100" i="39"/>
  <c r="G100" i="39"/>
  <c r="H99" i="39"/>
  <c r="G99" i="39"/>
  <c r="H98" i="39"/>
  <c r="G98" i="39"/>
  <c r="H97" i="39"/>
  <c r="G97" i="39"/>
  <c r="H96" i="39"/>
  <c r="G96" i="39"/>
  <c r="H95" i="39"/>
  <c r="G95" i="39"/>
  <c r="H94" i="39"/>
  <c r="G94" i="39"/>
  <c r="H93" i="39"/>
  <c r="G93" i="39"/>
  <c r="H92" i="39"/>
  <c r="G92" i="39"/>
  <c r="H91" i="39"/>
  <c r="G91" i="39"/>
  <c r="H90" i="39"/>
  <c r="G90" i="39"/>
  <c r="H89" i="39"/>
  <c r="G89" i="39"/>
  <c r="H88" i="39"/>
  <c r="G88" i="39"/>
  <c r="H87" i="39"/>
  <c r="G87" i="39"/>
  <c r="H86" i="39"/>
  <c r="G86" i="39"/>
  <c r="H85" i="39"/>
  <c r="G85" i="39"/>
  <c r="H84" i="39"/>
  <c r="G84" i="39"/>
  <c r="H83" i="39"/>
  <c r="G83" i="39"/>
  <c r="H82" i="39"/>
  <c r="G82" i="39"/>
  <c r="H81" i="39"/>
  <c r="G81" i="39"/>
  <c r="H80" i="39"/>
  <c r="G80" i="39"/>
  <c r="H79" i="39"/>
  <c r="G79" i="39"/>
  <c r="H78" i="39"/>
  <c r="G78" i="39"/>
  <c r="H77" i="39"/>
  <c r="G77" i="39"/>
  <c r="B47" i="42"/>
  <c r="B42" i="42"/>
  <c r="E182" i="40" l="1"/>
  <c r="F182" i="40" s="1"/>
  <c r="D182" i="40"/>
  <c r="E181" i="40"/>
  <c r="F181" i="40" s="1"/>
  <c r="D181" i="40"/>
  <c r="E180" i="40"/>
  <c r="F180" i="40" s="1"/>
  <c r="D180" i="40"/>
  <c r="E179" i="40"/>
  <c r="F179" i="40" s="1"/>
  <c r="D179" i="40"/>
  <c r="E178" i="40"/>
  <c r="F178" i="40" s="1"/>
  <c r="D178" i="40"/>
  <c r="E177" i="40"/>
  <c r="F177" i="40" s="1"/>
  <c r="D177" i="40"/>
  <c r="E176" i="40"/>
  <c r="F176" i="40" s="1"/>
  <c r="D176" i="40"/>
  <c r="E175" i="40"/>
  <c r="F175" i="40" s="1"/>
  <c r="D175" i="40"/>
  <c r="E174" i="40"/>
  <c r="F174" i="40" s="1"/>
  <c r="D174" i="40"/>
  <c r="E173" i="40"/>
  <c r="F173" i="40" s="1"/>
  <c r="D173" i="40"/>
  <c r="E172" i="40"/>
  <c r="F172" i="40" s="1"/>
  <c r="D172" i="40"/>
  <c r="E171" i="40"/>
  <c r="F171" i="40" s="1"/>
  <c r="D171" i="40"/>
  <c r="E170" i="40"/>
  <c r="F170" i="40" s="1"/>
  <c r="D170" i="40"/>
  <c r="E169" i="40"/>
  <c r="F169" i="40" s="1"/>
  <c r="D169" i="40"/>
  <c r="E168" i="40"/>
  <c r="F168" i="40" s="1"/>
  <c r="D168" i="40"/>
  <c r="E167" i="40"/>
  <c r="F167" i="40" s="1"/>
  <c r="D167" i="40"/>
  <c r="E166" i="40"/>
  <c r="F166" i="40" s="1"/>
  <c r="D166" i="40"/>
  <c r="E165" i="40"/>
  <c r="F165" i="40" s="1"/>
  <c r="D165" i="40"/>
  <c r="E164" i="40"/>
  <c r="F164" i="40" s="1"/>
  <c r="D164" i="40"/>
  <c r="E163" i="40"/>
  <c r="F163" i="40" s="1"/>
  <c r="D163" i="40"/>
  <c r="E162" i="40"/>
  <c r="F162" i="40" s="1"/>
  <c r="D162" i="40"/>
  <c r="E161" i="40"/>
  <c r="F161" i="40" s="1"/>
  <c r="D161" i="40"/>
  <c r="E160" i="40"/>
  <c r="F160" i="40" s="1"/>
  <c r="D160" i="40"/>
  <c r="E159" i="40"/>
  <c r="F159" i="40" s="1"/>
  <c r="D159" i="40"/>
  <c r="E158" i="40"/>
  <c r="F158" i="40" s="1"/>
  <c r="D158" i="40"/>
  <c r="E157" i="40"/>
  <c r="F157" i="40" s="1"/>
  <c r="D157" i="40"/>
  <c r="E156" i="40"/>
  <c r="F156" i="40" s="1"/>
  <c r="D156" i="40"/>
  <c r="E155" i="40"/>
  <c r="F155" i="40" s="1"/>
  <c r="D155" i="40"/>
  <c r="E154" i="40"/>
  <c r="F154" i="40" s="1"/>
  <c r="D154" i="40"/>
  <c r="E153" i="40"/>
  <c r="F153" i="40" s="1"/>
  <c r="D153" i="40"/>
  <c r="E152" i="40"/>
  <c r="F152" i="40" s="1"/>
  <c r="D152" i="40"/>
  <c r="E151" i="40"/>
  <c r="F151" i="40" s="1"/>
  <c r="D151" i="40"/>
  <c r="E150" i="40"/>
  <c r="F150" i="40" s="1"/>
  <c r="D150" i="40"/>
  <c r="E149" i="40"/>
  <c r="F149" i="40" s="1"/>
  <c r="D149" i="40"/>
  <c r="E148" i="40"/>
  <c r="F148" i="40" s="1"/>
  <c r="D148" i="40"/>
  <c r="E147" i="40"/>
  <c r="F147" i="40" s="1"/>
  <c r="D147" i="40"/>
  <c r="E146" i="40"/>
  <c r="F146" i="40" s="1"/>
  <c r="D146" i="40"/>
  <c r="E145" i="40"/>
  <c r="F145" i="40" s="1"/>
  <c r="D145" i="40"/>
  <c r="E144" i="40"/>
  <c r="F144" i="40" s="1"/>
  <c r="D144" i="40"/>
  <c r="E143" i="40"/>
  <c r="F143" i="40" s="1"/>
  <c r="D143" i="40"/>
  <c r="E142" i="40"/>
  <c r="F142" i="40" s="1"/>
  <c r="D142" i="40"/>
  <c r="E141" i="40"/>
  <c r="F141" i="40" s="1"/>
  <c r="D141" i="40"/>
  <c r="E140" i="40"/>
  <c r="F140" i="40" s="1"/>
  <c r="D140" i="40"/>
  <c r="E139" i="40"/>
  <c r="F139" i="40" s="1"/>
  <c r="D139" i="40"/>
  <c r="E138" i="40"/>
  <c r="F138" i="40" s="1"/>
  <c r="D138" i="40"/>
  <c r="E137" i="40"/>
  <c r="F137" i="40" s="1"/>
  <c r="D137" i="40"/>
  <c r="E136" i="40"/>
  <c r="F136" i="40" s="1"/>
  <c r="D136" i="40"/>
  <c r="E135" i="40"/>
  <c r="F135" i="40" s="1"/>
  <c r="D135" i="40"/>
  <c r="E134" i="40"/>
  <c r="F134" i="40" s="1"/>
  <c r="D134" i="40"/>
  <c r="E133" i="40"/>
  <c r="F133" i="40" s="1"/>
  <c r="D133" i="40"/>
  <c r="E132" i="40"/>
  <c r="F132" i="40" s="1"/>
  <c r="D132" i="40"/>
  <c r="E131" i="40"/>
  <c r="F131" i="40" s="1"/>
  <c r="D131" i="40"/>
  <c r="E130" i="40"/>
  <c r="F130" i="40" s="1"/>
  <c r="D130" i="40"/>
  <c r="E129" i="40"/>
  <c r="F129" i="40" s="1"/>
  <c r="D129" i="40"/>
  <c r="E128" i="40"/>
  <c r="F128" i="40" s="1"/>
  <c r="D128" i="40"/>
  <c r="E127" i="40"/>
  <c r="F127" i="40" s="1"/>
  <c r="D127" i="40"/>
  <c r="E126" i="40"/>
  <c r="F126" i="40" s="1"/>
  <c r="D126" i="40"/>
  <c r="E125" i="40"/>
  <c r="F125" i="40" s="1"/>
  <c r="D125" i="40"/>
  <c r="E124" i="40"/>
  <c r="F124" i="40" s="1"/>
  <c r="D124" i="40"/>
  <c r="E123" i="40"/>
  <c r="F123" i="40" s="1"/>
  <c r="D123" i="40"/>
  <c r="E122" i="40"/>
  <c r="F122" i="40" s="1"/>
  <c r="D122" i="40"/>
  <c r="E121" i="40"/>
  <c r="F121" i="40" s="1"/>
  <c r="D121" i="40"/>
  <c r="E120" i="40"/>
  <c r="F120" i="40" s="1"/>
  <c r="D120" i="40"/>
  <c r="E119" i="40"/>
  <c r="F119" i="40" s="1"/>
  <c r="D119" i="40"/>
  <c r="E118" i="40"/>
  <c r="F118" i="40" s="1"/>
  <c r="D118" i="40"/>
  <c r="E117" i="40"/>
  <c r="F117" i="40" s="1"/>
  <c r="D117" i="40"/>
  <c r="E116" i="40"/>
  <c r="F116" i="40" s="1"/>
  <c r="D116" i="40"/>
  <c r="E115" i="40"/>
  <c r="F115" i="40" s="1"/>
  <c r="D115" i="40"/>
  <c r="E114" i="40"/>
  <c r="F114" i="40" s="1"/>
  <c r="D114" i="40"/>
  <c r="E113" i="40"/>
  <c r="F113" i="40" s="1"/>
  <c r="D113" i="40"/>
  <c r="E112" i="40"/>
  <c r="F112" i="40" s="1"/>
  <c r="D112" i="40"/>
  <c r="E111" i="40"/>
  <c r="F111" i="40" s="1"/>
  <c r="D111" i="40"/>
  <c r="E110" i="40"/>
  <c r="F110" i="40" s="1"/>
  <c r="D110" i="40"/>
  <c r="E168" i="39"/>
  <c r="F168" i="39" s="1"/>
  <c r="D168" i="39"/>
  <c r="E167" i="39"/>
  <c r="F167" i="39" s="1"/>
  <c r="D167" i="39"/>
  <c r="E166" i="39"/>
  <c r="F166" i="39" s="1"/>
  <c r="D166" i="39"/>
  <c r="E165" i="39"/>
  <c r="F165" i="39" s="1"/>
  <c r="D165" i="39"/>
  <c r="E164" i="39"/>
  <c r="F164" i="39" s="1"/>
  <c r="D164" i="39"/>
  <c r="E163" i="39"/>
  <c r="F163" i="39" s="1"/>
  <c r="D163" i="39"/>
  <c r="E162" i="39"/>
  <c r="F162" i="39" s="1"/>
  <c r="D162" i="39"/>
  <c r="E161" i="39"/>
  <c r="F161" i="39" s="1"/>
  <c r="D161" i="39"/>
  <c r="E160" i="39"/>
  <c r="F160" i="39" s="1"/>
  <c r="D160" i="39"/>
  <c r="E159" i="39"/>
  <c r="F159" i="39" s="1"/>
  <c r="D159" i="39"/>
  <c r="E158" i="39"/>
  <c r="F158" i="39" s="1"/>
  <c r="D158" i="39"/>
  <c r="E157" i="39"/>
  <c r="F157" i="39" s="1"/>
  <c r="D157" i="39"/>
  <c r="E156" i="39"/>
  <c r="F156" i="39" s="1"/>
  <c r="D156" i="39"/>
  <c r="E155" i="39"/>
  <c r="F155" i="39" s="1"/>
  <c r="D155" i="39"/>
  <c r="E154" i="39"/>
  <c r="F154" i="39" s="1"/>
  <c r="D154" i="39"/>
  <c r="E153" i="39"/>
  <c r="F153" i="39" s="1"/>
  <c r="D153" i="39"/>
  <c r="E152" i="39"/>
  <c r="F152" i="39" s="1"/>
  <c r="D152" i="39"/>
  <c r="E151" i="39"/>
  <c r="F151" i="39" s="1"/>
  <c r="D151" i="39"/>
  <c r="E150" i="39"/>
  <c r="F150" i="39" s="1"/>
  <c r="D150" i="39"/>
  <c r="E149" i="39"/>
  <c r="F149" i="39" s="1"/>
  <c r="D149" i="39"/>
  <c r="E148" i="39"/>
  <c r="F148" i="39" s="1"/>
  <c r="D148" i="39"/>
  <c r="E147" i="39"/>
  <c r="F147" i="39" s="1"/>
  <c r="D147" i="39"/>
  <c r="E146" i="39"/>
  <c r="F146" i="39" s="1"/>
  <c r="D146" i="39"/>
  <c r="E145" i="39"/>
  <c r="F145" i="39" s="1"/>
  <c r="D145" i="39"/>
  <c r="E144" i="39"/>
  <c r="F144" i="39" s="1"/>
  <c r="D144" i="39"/>
  <c r="E143" i="39"/>
  <c r="F143" i="39" s="1"/>
  <c r="D143" i="39"/>
  <c r="E142" i="39"/>
  <c r="F142" i="39" s="1"/>
  <c r="D142" i="39"/>
  <c r="E141" i="39"/>
  <c r="F141" i="39" s="1"/>
  <c r="D141" i="39"/>
  <c r="E140" i="39"/>
  <c r="F140" i="39" s="1"/>
  <c r="D140" i="39"/>
  <c r="E139" i="39"/>
  <c r="F139" i="39" s="1"/>
  <c r="D139" i="39"/>
  <c r="E138" i="39"/>
  <c r="F138" i="39" s="1"/>
  <c r="D138" i="39"/>
  <c r="E137" i="39"/>
  <c r="F137" i="39" s="1"/>
  <c r="D137" i="39"/>
  <c r="E136" i="39"/>
  <c r="F136" i="39" s="1"/>
  <c r="D136" i="39"/>
  <c r="E135" i="39"/>
  <c r="F135" i="39" s="1"/>
  <c r="D135" i="39"/>
  <c r="E134" i="39"/>
  <c r="F134" i="39" s="1"/>
  <c r="D134" i="39"/>
  <c r="E133" i="39"/>
  <c r="F133" i="39" s="1"/>
  <c r="D133" i="39"/>
  <c r="E132" i="39"/>
  <c r="F132" i="39" s="1"/>
  <c r="D132" i="39"/>
  <c r="E131" i="39"/>
  <c r="F131" i="39" s="1"/>
  <c r="D131" i="39"/>
  <c r="E130" i="39"/>
  <c r="F130" i="39" s="1"/>
  <c r="D130" i="39"/>
  <c r="E129" i="39"/>
  <c r="F129" i="39" s="1"/>
  <c r="D129" i="39"/>
  <c r="E128" i="39"/>
  <c r="F128" i="39" s="1"/>
  <c r="D128" i="39"/>
  <c r="E127" i="39"/>
  <c r="F127" i="39" s="1"/>
  <c r="D127" i="39"/>
  <c r="E126" i="39"/>
  <c r="F126" i="39" s="1"/>
  <c r="D126" i="39"/>
  <c r="E125" i="39"/>
  <c r="F125" i="39" s="1"/>
  <c r="D125" i="39"/>
  <c r="E124" i="39"/>
  <c r="F124" i="39" s="1"/>
  <c r="D124" i="39"/>
  <c r="E123" i="39"/>
  <c r="F123" i="39" s="1"/>
  <c r="D123" i="39"/>
  <c r="E122" i="39"/>
  <c r="F122" i="39" s="1"/>
  <c r="D122" i="39"/>
  <c r="E121" i="39"/>
  <c r="F121" i="39" s="1"/>
  <c r="D121" i="39"/>
  <c r="E120" i="39"/>
  <c r="F120" i="39" s="1"/>
  <c r="D120" i="39"/>
  <c r="E119" i="39"/>
  <c r="F119" i="39" s="1"/>
  <c r="D119" i="39"/>
  <c r="E118" i="39"/>
  <c r="F118" i="39" s="1"/>
  <c r="D118" i="39"/>
  <c r="E117" i="39"/>
  <c r="F117" i="39" s="1"/>
  <c r="D117" i="39"/>
  <c r="E116" i="39"/>
  <c r="F116" i="39" s="1"/>
  <c r="D116" i="39"/>
  <c r="E115" i="39"/>
  <c r="F115" i="39" s="1"/>
  <c r="D115" i="39"/>
  <c r="E114" i="39"/>
  <c r="F114" i="39" s="1"/>
  <c r="D114" i="39"/>
  <c r="E113" i="39"/>
  <c r="F113" i="39" s="1"/>
  <c r="D113" i="39"/>
  <c r="E112" i="39"/>
  <c r="F112" i="39" s="1"/>
  <c r="D112" i="39"/>
  <c r="E111" i="39"/>
  <c r="F111" i="39" s="1"/>
  <c r="D111" i="39"/>
  <c r="E110" i="39"/>
  <c r="F110" i="39" s="1"/>
  <c r="D110" i="39"/>
  <c r="E109" i="39"/>
  <c r="F109" i="39" s="1"/>
  <c r="D109" i="39"/>
  <c r="E108" i="39"/>
  <c r="F108" i="39" s="1"/>
  <c r="D108" i="39"/>
  <c r="E107" i="39"/>
  <c r="F107" i="39" s="1"/>
  <c r="D107" i="39"/>
  <c r="E106" i="39"/>
  <c r="F106" i="39" s="1"/>
  <c r="D106" i="39"/>
  <c r="E105" i="39"/>
  <c r="F105" i="39" s="1"/>
  <c r="D105" i="39"/>
  <c r="E104" i="39"/>
  <c r="F104" i="39" s="1"/>
  <c r="D104" i="39"/>
  <c r="E103" i="39"/>
  <c r="F103" i="39" s="1"/>
  <c r="D103" i="39"/>
  <c r="E102" i="39"/>
  <c r="F102" i="39" s="1"/>
  <c r="D102" i="39"/>
  <c r="E101" i="39"/>
  <c r="F101" i="39" s="1"/>
  <c r="D101" i="39"/>
  <c r="E100" i="39"/>
  <c r="F100" i="39" s="1"/>
  <c r="D100" i="39"/>
  <c r="E99" i="39"/>
  <c r="F99" i="39" s="1"/>
  <c r="D99" i="39"/>
  <c r="E98" i="39"/>
  <c r="F98" i="39" s="1"/>
  <c r="D98" i="39"/>
  <c r="E97" i="39"/>
  <c r="F97" i="39" s="1"/>
  <c r="D97" i="39"/>
  <c r="E96" i="39"/>
  <c r="F96" i="39" s="1"/>
  <c r="D96" i="39"/>
  <c r="E95" i="39"/>
  <c r="F95" i="39" s="1"/>
  <c r="D95" i="39"/>
  <c r="E94" i="39"/>
  <c r="F94" i="39" s="1"/>
  <c r="D94" i="39"/>
  <c r="E93" i="39"/>
  <c r="F93" i="39" s="1"/>
  <c r="D93" i="39"/>
  <c r="E92" i="39"/>
  <c r="F92" i="39" s="1"/>
  <c r="D92" i="39"/>
  <c r="E91" i="39"/>
  <c r="F91" i="39" s="1"/>
  <c r="D91" i="39"/>
  <c r="E90" i="39"/>
  <c r="F90" i="39" s="1"/>
  <c r="D90" i="39"/>
  <c r="E89" i="39"/>
  <c r="F89" i="39" s="1"/>
  <c r="D89" i="39"/>
  <c r="E88" i="39"/>
  <c r="F88" i="39" s="1"/>
  <c r="D88" i="39"/>
  <c r="E87" i="39"/>
  <c r="F87" i="39" s="1"/>
  <c r="D87" i="39"/>
  <c r="E86" i="39"/>
  <c r="F86" i="39" s="1"/>
  <c r="D86" i="39"/>
  <c r="E85" i="39"/>
  <c r="F85" i="39" s="1"/>
  <c r="D85" i="39"/>
  <c r="E84" i="39"/>
  <c r="F84" i="39" s="1"/>
  <c r="D84" i="39"/>
  <c r="E83" i="39"/>
  <c r="F83" i="39" s="1"/>
  <c r="D83" i="39"/>
  <c r="E82" i="39"/>
  <c r="F82" i="39" s="1"/>
  <c r="D82" i="39"/>
  <c r="E81" i="39"/>
  <c r="F81" i="39" s="1"/>
  <c r="D81" i="39"/>
  <c r="E80" i="39"/>
  <c r="F80" i="39" s="1"/>
  <c r="D80" i="39"/>
  <c r="E79" i="39"/>
  <c r="F79" i="39" s="1"/>
  <c r="D79" i="39"/>
  <c r="E78" i="39"/>
  <c r="F78" i="39" s="1"/>
  <c r="D78" i="39"/>
  <c r="E77" i="39"/>
  <c r="F77" i="39" s="1"/>
  <c r="D77" i="39"/>
  <c r="E9" i="24" l="1"/>
  <c r="E48" i="25" l="1"/>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I9" i="25"/>
  <c r="E9" i="25"/>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I9" i="24"/>
  <c r="B7" i="14" l="1"/>
  <c r="K7" i="14" l="1"/>
  <c r="C7" i="15" l="1"/>
  <c r="G7" i="14" l="1"/>
  <c r="F7" i="14" s="1"/>
  <c r="C7" i="14"/>
  <c r="D7" i="14"/>
  <c r="E7" i="14"/>
  <c r="D100" i="40"/>
  <c r="H64" i="40"/>
  <c r="G66" i="39"/>
  <c r="G81" i="40"/>
  <c r="G62" i="40"/>
  <c r="G71" i="40"/>
  <c r="G104" i="40"/>
  <c r="D80" i="40"/>
  <c r="B48" i="39"/>
  <c r="E69" i="40"/>
  <c r="H76" i="39"/>
  <c r="H109" i="40"/>
  <c r="D54" i="40"/>
  <c r="G73" i="40"/>
  <c r="H73" i="40"/>
  <c r="H52" i="40"/>
  <c r="D62" i="40"/>
  <c r="E64" i="39"/>
  <c r="G93" i="40"/>
  <c r="G94" i="40"/>
  <c r="E71" i="40"/>
  <c r="G84" i="40"/>
  <c r="E73" i="39"/>
  <c r="H105" i="40"/>
  <c r="E66" i="40"/>
  <c r="H59" i="40"/>
  <c r="G106" i="40"/>
  <c r="G72" i="40"/>
  <c r="B55" i="39"/>
  <c r="E93" i="40"/>
  <c r="G83" i="40"/>
  <c r="D73" i="39"/>
  <c r="G70" i="40"/>
  <c r="G75" i="40"/>
  <c r="B47" i="39"/>
  <c r="G66" i="40"/>
  <c r="B44" i="39"/>
  <c r="D68" i="39"/>
  <c r="H64" i="39"/>
  <c r="D109" i="40"/>
  <c r="D87" i="40"/>
  <c r="D93" i="40"/>
  <c r="H54" i="40"/>
  <c r="E67" i="40"/>
  <c r="E97" i="40"/>
  <c r="D99" i="40"/>
  <c r="H77" i="40"/>
  <c r="E84" i="40"/>
  <c r="D57" i="39"/>
  <c r="D52" i="40"/>
  <c r="E82" i="40"/>
  <c r="G98" i="40"/>
  <c r="H74" i="39"/>
  <c r="E57" i="40"/>
  <c r="G77" i="40"/>
  <c r="H85" i="40"/>
  <c r="B45" i="39"/>
  <c r="G65" i="40"/>
  <c r="D63" i="39"/>
  <c r="E77" i="40"/>
  <c r="H93" i="40"/>
  <c r="H79" i="40"/>
  <c r="H76" i="40"/>
  <c r="D95" i="40"/>
  <c r="G105" i="40"/>
  <c r="H69" i="39"/>
  <c r="E80" i="40"/>
  <c r="B51" i="39"/>
  <c r="B46" i="39"/>
  <c r="D60" i="39"/>
  <c r="E63" i="39"/>
  <c r="H95" i="40"/>
  <c r="D66" i="40"/>
  <c r="G61" i="39"/>
  <c r="D74" i="39"/>
  <c r="H75" i="39"/>
  <c r="H66" i="40"/>
  <c r="H65" i="39"/>
  <c r="E102" i="40"/>
  <c r="D69" i="39"/>
  <c r="D106" i="40"/>
  <c r="G80" i="40"/>
  <c r="E61" i="40"/>
  <c r="H100" i="40"/>
  <c r="E52" i="40"/>
  <c r="D65" i="39"/>
  <c r="G79" i="40"/>
  <c r="G64" i="40"/>
  <c r="H65" i="40"/>
  <c r="G65" i="39"/>
  <c r="G60" i="40"/>
  <c r="D107" i="40"/>
  <c r="G73" i="39"/>
  <c r="H87" i="40"/>
  <c r="E65" i="40"/>
  <c r="H60" i="39"/>
  <c r="D103" i="40"/>
  <c r="G58" i="39"/>
  <c r="H80" i="40"/>
  <c r="D64" i="40"/>
  <c r="E56" i="40"/>
  <c r="B54" i="39"/>
  <c r="E83" i="40"/>
  <c r="H82" i="40"/>
  <c r="E66" i="39"/>
  <c r="D85" i="40"/>
  <c r="E74" i="39"/>
  <c r="E59" i="39"/>
  <c r="E103" i="40"/>
  <c r="D86" i="40"/>
  <c r="E91" i="40"/>
  <c r="E54" i="40"/>
  <c r="E89" i="40"/>
  <c r="G56" i="39"/>
  <c r="B53" i="39"/>
  <c r="D76" i="40"/>
  <c r="D101" i="40"/>
  <c r="D88" i="40"/>
  <c r="H101" i="40"/>
  <c r="D75" i="40"/>
  <c r="D68" i="40"/>
  <c r="H53" i="40"/>
  <c r="G82" i="40"/>
  <c r="G71" i="39"/>
  <c r="D65" i="40"/>
  <c r="D96" i="40"/>
  <c r="D61" i="40"/>
  <c r="B47" i="40"/>
  <c r="G90" i="40"/>
  <c r="G68" i="40"/>
  <c r="D56" i="39"/>
  <c r="D58" i="39"/>
  <c r="D53" i="40"/>
  <c r="H88" i="40"/>
  <c r="E90" i="40"/>
  <c r="E75" i="39"/>
  <c r="D62" i="39"/>
  <c r="H83" i="40"/>
  <c r="G97" i="40"/>
  <c r="B45" i="40"/>
  <c r="G95" i="40"/>
  <c r="E95" i="40"/>
  <c r="E53" i="40"/>
  <c r="H55" i="40"/>
  <c r="E76" i="39"/>
  <c r="G107" i="40"/>
  <c r="B41" i="42"/>
  <c r="B41" i="39"/>
  <c r="G64" i="39"/>
  <c r="D55" i="40"/>
  <c r="H74" i="40"/>
  <c r="H81" i="40"/>
  <c r="D57" i="40"/>
  <c r="G63" i="40"/>
  <c r="E72" i="40"/>
  <c r="D63" i="40"/>
  <c r="G103" i="40"/>
  <c r="E76" i="40"/>
  <c r="H63" i="40"/>
  <c r="H57" i="39"/>
  <c r="G78" i="40"/>
  <c r="E59" i="40"/>
  <c r="H71" i="40"/>
  <c r="E71" i="39"/>
  <c r="G53" i="40"/>
  <c r="D98" i="40"/>
  <c r="B39" i="40"/>
  <c r="D97" i="40"/>
  <c r="G67" i="39"/>
  <c r="H68" i="40"/>
  <c r="E61" i="39"/>
  <c r="B52" i="39"/>
  <c r="H72" i="40"/>
  <c r="G96" i="40"/>
  <c r="D89" i="40"/>
  <c r="G74" i="39"/>
  <c r="E101" i="40"/>
  <c r="G70" i="39"/>
  <c r="G108" i="40"/>
  <c r="G60" i="39"/>
  <c r="H71" i="39"/>
  <c r="G100" i="40"/>
  <c r="H62" i="40"/>
  <c r="E56" i="39"/>
  <c r="D59" i="40"/>
  <c r="B34" i="42"/>
  <c r="G89" i="40"/>
  <c r="G63" i="39"/>
  <c r="G75" i="39"/>
  <c r="H96" i="40"/>
  <c r="E60" i="39"/>
  <c r="D56" i="40"/>
  <c r="E67" i="39"/>
  <c r="H63" i="39"/>
  <c r="E75" i="40"/>
  <c r="G76" i="40"/>
  <c r="G69" i="39"/>
  <c r="D83" i="40"/>
  <c r="E70" i="40"/>
  <c r="H99" i="40"/>
  <c r="D66" i="39"/>
  <c r="B42" i="39"/>
  <c r="B49" i="39"/>
  <c r="G86" i="40"/>
  <c r="H58" i="39"/>
  <c r="G91" i="40"/>
  <c r="D74" i="40"/>
  <c r="H62" i="39"/>
  <c r="E94" i="40"/>
  <c r="H98" i="40"/>
  <c r="G61" i="40"/>
  <c r="B46" i="42"/>
  <c r="E106" i="40"/>
  <c r="H91" i="40"/>
  <c r="H57" i="40"/>
  <c r="H89" i="40"/>
  <c r="D78" i="40"/>
  <c r="B45" i="42"/>
  <c r="G67" i="40"/>
  <c r="E109" i="40"/>
  <c r="H70" i="39"/>
  <c r="E74" i="40"/>
  <c r="D59" i="39"/>
  <c r="G101" i="40"/>
  <c r="H58" i="40"/>
  <c r="E104" i="40"/>
  <c r="H97" i="40"/>
  <c r="B43" i="40"/>
  <c r="H70" i="40"/>
  <c r="G57" i="39"/>
  <c r="G102" i="40"/>
  <c r="D67" i="39"/>
  <c r="G68" i="39"/>
  <c r="B46" i="40"/>
  <c r="B48" i="40"/>
  <c r="H84" i="40"/>
  <c r="E62" i="39"/>
  <c r="B50" i="39"/>
  <c r="E62" i="40"/>
  <c r="E58" i="40"/>
  <c r="E85" i="40"/>
  <c r="H86" i="40"/>
  <c r="H92" i="40"/>
  <c r="H68" i="39"/>
  <c r="D102" i="40"/>
  <c r="G58" i="40"/>
  <c r="E57" i="39"/>
  <c r="G55" i="40"/>
  <c r="D58" i="40"/>
  <c r="E96" i="40"/>
  <c r="H104" i="40"/>
  <c r="D104" i="40"/>
  <c r="D94" i="40"/>
  <c r="H107" i="40"/>
  <c r="G62" i="39"/>
  <c r="D70" i="40"/>
  <c r="H73" i="39"/>
  <c r="D67" i="40"/>
  <c r="D64" i="39"/>
  <c r="E70" i="39"/>
  <c r="G87" i="40"/>
  <c r="D71" i="40"/>
  <c r="E100" i="40"/>
  <c r="E108" i="40"/>
  <c r="B44" i="40"/>
  <c r="E99" i="40"/>
  <c r="E68" i="40"/>
  <c r="E69" i="39"/>
  <c r="D77" i="40"/>
  <c r="G56" i="40"/>
  <c r="G57" i="40"/>
  <c r="E58" i="39"/>
  <c r="B43" i="39"/>
  <c r="E72" i="39"/>
  <c r="H106" i="40"/>
  <c r="E86" i="40"/>
  <c r="H90" i="40"/>
  <c r="E73" i="40"/>
  <c r="D69" i="40"/>
  <c r="D73" i="40"/>
  <c r="H103" i="40"/>
  <c r="H108" i="40"/>
  <c r="D75" i="39"/>
  <c r="E64" i="40"/>
  <c r="G59" i="39"/>
  <c r="G76" i="39"/>
  <c r="H66" i="39"/>
  <c r="D71" i="39"/>
  <c r="E81" i="40"/>
  <c r="G85" i="40"/>
  <c r="H56" i="40"/>
  <c r="D72" i="40"/>
  <c r="H61" i="40"/>
  <c r="H59" i="39"/>
  <c r="H56" i="39"/>
  <c r="G69" i="40"/>
  <c r="H75" i="40"/>
  <c r="H60" i="40"/>
  <c r="D92" i="40"/>
  <c r="D79" i="40"/>
  <c r="G59" i="40"/>
  <c r="E68" i="39"/>
  <c r="E92" i="40"/>
  <c r="D91" i="40"/>
  <c r="E107" i="40"/>
  <c r="E105" i="40"/>
  <c r="H67" i="40"/>
  <c r="H69" i="40"/>
  <c r="D108" i="40"/>
  <c r="B48" i="42"/>
  <c r="E98" i="40"/>
  <c r="D72" i="39"/>
  <c r="D61" i="39"/>
  <c r="G109" i="40"/>
  <c r="G74" i="40"/>
  <c r="D84" i="40"/>
  <c r="E78" i="40"/>
  <c r="E88" i="40"/>
  <c r="B40" i="42"/>
  <c r="E60" i="40"/>
  <c r="H72" i="39"/>
  <c r="G99" i="40"/>
  <c r="E63" i="40"/>
  <c r="D60" i="40"/>
  <c r="D81" i="40"/>
  <c r="G88" i="40"/>
  <c r="D90" i="40"/>
  <c r="H94" i="40"/>
  <c r="D70" i="39"/>
  <c r="D82" i="40"/>
  <c r="E65" i="39"/>
  <c r="G52" i="40"/>
  <c r="B39" i="42"/>
  <c r="D105" i="40"/>
  <c r="E79" i="40"/>
  <c r="G72" i="39"/>
  <c r="G54" i="40"/>
  <c r="H61" i="39"/>
  <c r="H67" i="39"/>
  <c r="D76" i="39"/>
  <c r="E87" i="40"/>
  <c r="E55" i="40"/>
  <c r="G92" i="40"/>
  <c r="H78" i="40"/>
  <c r="H102" i="40"/>
  <c r="F109" i="40" l="1"/>
  <c r="F89" i="40"/>
  <c r="F73" i="39"/>
  <c r="F98" i="40"/>
  <c r="F62" i="40"/>
  <c r="F58" i="39"/>
  <c r="F85" i="40"/>
  <c r="F74" i="39"/>
  <c r="F75" i="39"/>
  <c r="F66" i="40"/>
  <c r="F65" i="40"/>
  <c r="F56" i="39"/>
  <c r="F53" i="40"/>
  <c r="F76" i="40"/>
  <c r="F95" i="40"/>
  <c r="F69" i="40"/>
  <c r="F72" i="39"/>
  <c r="F77" i="40"/>
  <c r="F78" i="40"/>
  <c r="F81" i="40"/>
  <c r="F87" i="40"/>
  <c r="F52" i="40"/>
  <c r="F108" i="40"/>
  <c r="F61" i="40"/>
  <c r="F57" i="40"/>
  <c r="F90" i="40"/>
  <c r="F67" i="39"/>
  <c r="F59" i="39"/>
  <c r="F104" i="40"/>
  <c r="F99" i="40"/>
  <c r="F66" i="39"/>
  <c r="F56" i="40"/>
  <c r="F88" i="40"/>
  <c r="F80" i="40"/>
  <c r="F55" i="40"/>
  <c r="F97" i="40"/>
  <c r="F69" i="39"/>
  <c r="F105" i="40"/>
  <c r="F76" i="39"/>
  <c r="F54" i="40"/>
  <c r="F64" i="39"/>
  <c r="F93" i="40"/>
  <c r="F75" i="40"/>
  <c r="F107" i="40"/>
  <c r="F71" i="40"/>
  <c r="F73" i="40"/>
  <c r="F86" i="40"/>
  <c r="F70" i="39"/>
  <c r="F106" i="40"/>
  <c r="F63" i="39"/>
  <c r="F91" i="40"/>
  <c r="F58" i="40"/>
  <c r="F62" i="39"/>
  <c r="F68" i="40"/>
  <c r="F67" i="40"/>
  <c r="F94" i="40"/>
  <c r="F61" i="39"/>
  <c r="F57" i="39"/>
  <c r="F103" i="40"/>
  <c r="F60" i="40"/>
  <c r="F84" i="40"/>
  <c r="F60" i="39"/>
  <c r="F68" i="39"/>
  <c r="F96" i="40"/>
  <c r="F79" i="40"/>
  <c r="F83" i="40"/>
  <c r="F74" i="40"/>
  <c r="F100" i="40"/>
  <c r="F92" i="40"/>
  <c r="F70" i="40"/>
  <c r="F102" i="40"/>
  <c r="F65" i="39"/>
  <c r="F82" i="40"/>
  <c r="F72" i="40"/>
  <c r="F101" i="40"/>
  <c r="F71" i="39"/>
  <c r="F59" i="40"/>
  <c r="F63" i="40"/>
  <c r="F64"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sunami</author>
  </authors>
  <commentList>
    <comment ref="A1" authorId="0" shapeId="0" xr:uid="{ED00ACB4-0271-724F-8F6F-822088F69F8D}">
      <text>
        <r>
          <rPr>
            <sz val="10"/>
            <color rgb="FF000000"/>
            <rFont val="ＭＳ Ｐゴシック"/>
            <family val="2"/>
            <charset val="128"/>
          </rPr>
          <t>企業</t>
        </r>
        <r>
          <rPr>
            <sz val="10"/>
            <color rgb="FF000000"/>
            <rFont val="Yu Gothic UI"/>
            <family val="3"/>
            <charset val="128"/>
          </rPr>
          <t>ID</t>
        </r>
        <r>
          <rPr>
            <sz val="10"/>
            <color rgb="FF000000"/>
            <rFont val="ＭＳ Ｐゴシック"/>
            <family val="2"/>
            <charset val="128"/>
          </rPr>
          <t>は</t>
        </r>
        <r>
          <rPr>
            <sz val="10"/>
            <color rgb="FF000000"/>
            <rFont val="Yu Gothic UI"/>
            <family val="3"/>
            <charset val="128"/>
          </rPr>
          <t>SATORI</t>
        </r>
        <r>
          <rPr>
            <sz val="10"/>
            <color rgb="FF000000"/>
            <rFont val="ＭＳ Ｐゴシック"/>
            <family val="2"/>
            <charset val="128"/>
          </rPr>
          <t>管理画面右上の人型アイコン</t>
        </r>
        <r>
          <rPr>
            <sz val="10"/>
            <color rgb="FF000000"/>
            <rFont val="Yu Gothic UI"/>
            <family val="3"/>
            <charset val="128"/>
          </rPr>
          <t xml:space="preserve"> &gt;</t>
        </r>
        <r>
          <rPr>
            <sz val="10"/>
            <color rgb="FF000000"/>
            <rFont val="ＭＳ Ｐゴシック"/>
            <family val="2"/>
            <charset val="128"/>
          </rPr>
          <t>「所属企業・組織」からご確認いただけます。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Takahashi Gaku</author>
    <author>Nakata Shuhei</author>
  </authors>
  <commentList>
    <comment ref="B4" authorId="0" shapeId="0" xr:uid="{CA63994A-A6A3-1549-9530-EC79EA12A415}">
      <text>
        <r>
          <rPr>
            <sz val="10"/>
            <color rgb="FF000000"/>
            <rFont val="ＭＳ Ｐゴシック"/>
            <family val="2"/>
            <charset val="128"/>
          </rPr>
          <t>文字コードは指定されたもので取り込む必要があります。</t>
        </r>
        <r>
          <rPr>
            <sz val="10"/>
            <color rgb="FF000000"/>
            <rFont val="ＭＳ Ｐゴシック"/>
            <family val="2"/>
            <charset val="128"/>
          </rPr>
          <t xml:space="preserve">
</t>
        </r>
        <r>
          <rPr>
            <sz val="10"/>
            <color rgb="FF000000"/>
            <rFont val="ＭＳ Ｐゴシック"/>
            <family val="2"/>
            <charset val="128"/>
          </rPr>
          <t>（現状では、ここで指定されている文字コード以外では取り込みができません）</t>
        </r>
        <r>
          <rPr>
            <sz val="10"/>
            <color rgb="FF000000"/>
            <rFont val="ＭＳ Ｐゴシック"/>
            <family val="2"/>
            <charset val="128"/>
          </rPr>
          <t xml:space="preserve">
</t>
        </r>
      </text>
    </comment>
    <comment ref="A7" authorId="0" shapeId="0" xr:uid="{CA7C2F9F-BF57-D14C-B9DE-62B57A4E862C}">
      <text>
        <r>
          <rPr>
            <sz val="10"/>
            <color rgb="FF000000"/>
            <rFont val="Yu Gothic UI"/>
            <family val="3"/>
            <charset val="128"/>
          </rPr>
          <t>Datahub</t>
        </r>
        <r>
          <rPr>
            <sz val="10"/>
            <color rgb="FF000000"/>
            <rFont val="ＭＳ Ｐゴシック"/>
            <family val="2"/>
            <charset val="128"/>
          </rPr>
          <t>に取り込む</t>
        </r>
        <r>
          <rPr>
            <sz val="10"/>
            <color rgb="FF000000"/>
            <rFont val="Yu Gothic UI"/>
            <family val="3"/>
            <charset val="128"/>
          </rPr>
          <t>CSV</t>
        </r>
        <r>
          <rPr>
            <sz val="10"/>
            <color rgb="FF000000"/>
            <rFont val="ＭＳ Ｐゴシック"/>
            <family val="2"/>
            <charset val="128"/>
          </rPr>
          <t>ファイルのフォーマットを指定します。</t>
        </r>
        <r>
          <rPr>
            <sz val="10"/>
            <color rgb="FF000000"/>
            <rFont val="Yu Gothic UI"/>
            <family val="3"/>
            <charset val="128"/>
          </rPr>
          <t xml:space="preserve">
</t>
        </r>
        <r>
          <rPr>
            <sz val="10"/>
            <color rgb="FF000000"/>
            <rFont val="Yu Gothic UI"/>
            <family val="3"/>
            <charset val="128"/>
          </rPr>
          <t>40</t>
        </r>
        <r>
          <rPr>
            <sz val="10"/>
            <color rgb="FF000000"/>
            <rFont val="ＭＳ Ｐゴシック"/>
            <family val="2"/>
            <charset val="128"/>
          </rPr>
          <t>個すべて指定しても構いませんし、これより少なくても構いません。</t>
        </r>
        <r>
          <rPr>
            <sz val="10"/>
            <color rgb="FF000000"/>
            <rFont val="Yu Gothic UI"/>
            <family val="3"/>
            <charset val="128"/>
          </rPr>
          <t xml:space="preserve">
</t>
        </r>
        <r>
          <rPr>
            <sz val="10"/>
            <color rgb="FF000000"/>
            <rFont val="ＭＳ Ｐゴシック"/>
            <family val="2"/>
            <charset val="128"/>
          </rPr>
          <t>どの列にどのようなデータを記載するかは自由に指定可能です。「列名」「種別」「入力形式」を指定ください。</t>
        </r>
      </text>
    </comment>
    <comment ref="G7" authorId="0" shapeId="0" xr:uid="{354C4889-E8C1-D048-9705-E31B6B611434}">
      <text>
        <r>
          <rPr>
            <sz val="10"/>
            <color rgb="FF000000"/>
            <rFont val="Yu Gothic UI"/>
            <family val="3"/>
            <charset val="128"/>
          </rPr>
          <t>CI</t>
        </r>
        <r>
          <rPr>
            <sz val="10"/>
            <color rgb="FF000000"/>
            <rFont val="ＭＳ Ｐゴシック"/>
            <family val="2"/>
            <charset val="128"/>
          </rPr>
          <t>が名寄せ（同一人物判定をする処理）をするために必要となるデータ項目を指定します。</t>
        </r>
        <r>
          <rPr>
            <sz val="10"/>
            <color rgb="FF000000"/>
            <rFont val="Yu Gothic UI"/>
            <family val="3"/>
            <charset val="128"/>
          </rPr>
          <t xml:space="preserve">
</t>
        </r>
        <r>
          <rPr>
            <sz val="10"/>
            <color rgb="FF000000"/>
            <rFont val="ＭＳ Ｐゴシック"/>
            <family val="2"/>
            <charset val="128"/>
          </rPr>
          <t>左の「■ファイル内容」で指定した</t>
        </r>
        <r>
          <rPr>
            <sz val="10"/>
            <color rgb="FF000000"/>
            <rFont val="Yu Gothic UI"/>
            <family val="3"/>
            <charset val="128"/>
          </rPr>
          <t>CSV</t>
        </r>
        <r>
          <rPr>
            <sz val="10"/>
            <color rgb="FF000000"/>
            <rFont val="ＭＳ Ｐゴシック"/>
            <family val="2"/>
            <charset val="128"/>
          </rPr>
          <t>フォーマットのなかで、どれが名寄せ項目に該当するかを、この表で指定します。</t>
        </r>
      </text>
    </comment>
    <comment ref="G9" authorId="0" shapeId="0" xr:uid="{82A67315-DBCF-714E-B216-82DBBD8279C0}">
      <text>
        <r>
          <rPr>
            <sz val="10"/>
            <color rgb="FF000000"/>
            <rFont val="ＭＳ Ｐゴシック"/>
            <family val="2"/>
            <charset val="128"/>
          </rPr>
          <t>データを特定するための項目です。</t>
        </r>
        <r>
          <rPr>
            <sz val="10"/>
            <color rgb="FF000000"/>
            <rFont val="ＭＳ Ｐゴシック"/>
            <family val="2"/>
            <charset val="128"/>
          </rPr>
          <t xml:space="preserve">
</t>
        </r>
        <r>
          <rPr>
            <sz val="10"/>
            <color rgb="FF000000"/>
            <rFont val="ＭＳ Ｐゴシック"/>
            <family val="2"/>
            <charset val="128"/>
          </rPr>
          <t>同じ</t>
        </r>
        <r>
          <rPr>
            <sz val="10"/>
            <color rgb="FF000000"/>
            <rFont val="ＭＳ Ｐゴシック"/>
            <family val="2"/>
            <charset val="128"/>
          </rPr>
          <t>ID</t>
        </r>
        <r>
          <rPr>
            <sz val="10"/>
            <color rgb="FF000000"/>
            <rFont val="ＭＳ Ｐゴシック"/>
            <family val="2"/>
            <charset val="128"/>
          </rPr>
          <t>値の行が存在する場合、それらは同じデータとして扱われます。</t>
        </r>
      </text>
    </comment>
    <comment ref="G10" authorId="0" shapeId="0" xr:uid="{FD1F7B9D-3898-764B-BCC8-B381F2D45C02}">
      <text>
        <r>
          <rPr>
            <sz val="10"/>
            <color rgb="FF000000"/>
            <rFont val="ＭＳ Ｐゴシック"/>
            <family val="2"/>
            <charset val="128"/>
          </rPr>
          <t>「複数の</t>
        </r>
        <r>
          <rPr>
            <sz val="10"/>
            <color rgb="FF000000"/>
            <rFont val="Yu Gothic UI"/>
            <family val="3"/>
            <charset val="128"/>
          </rPr>
          <t>ID</t>
        </r>
        <r>
          <rPr>
            <sz val="10"/>
            <color rgb="FF000000"/>
            <rFont val="ＭＳ Ｐゴシック"/>
            <family val="2"/>
            <charset val="128"/>
          </rPr>
          <t>を組み合わせないとレコードの特定ができない」場合には、複数の</t>
        </r>
        <r>
          <rPr>
            <sz val="10"/>
            <color rgb="FF000000"/>
            <rFont val="Yu Gothic UI"/>
            <family val="3"/>
            <charset val="128"/>
          </rPr>
          <t>ID</t>
        </r>
        <r>
          <rPr>
            <sz val="10"/>
            <color rgb="FF000000"/>
            <rFont val="ＭＳ Ｐゴシック"/>
            <family val="2"/>
            <charset val="128"/>
          </rPr>
          <t>を組み合わせてインポートすることができます。</t>
        </r>
        <r>
          <rPr>
            <sz val="10"/>
            <color rgb="FF000000"/>
            <rFont val="Yu Gothic UI"/>
            <family val="3"/>
            <charset val="128"/>
          </rPr>
          <t xml:space="preserve">
</t>
        </r>
        <r>
          <rPr>
            <sz val="10"/>
            <color rgb="FF000000"/>
            <rFont val="ＭＳ Ｐゴシック"/>
            <family val="2"/>
            <charset val="128"/>
          </rPr>
          <t>組み合わせ対象の</t>
        </r>
        <r>
          <rPr>
            <sz val="10"/>
            <color rgb="FF000000"/>
            <rFont val="Yu Gothic UI"/>
            <family val="3"/>
            <charset val="128"/>
          </rPr>
          <t>ID</t>
        </r>
        <r>
          <rPr>
            <sz val="10"/>
            <color rgb="FF000000"/>
            <rFont val="ＭＳ Ｐゴシック"/>
            <family val="2"/>
            <charset val="128"/>
          </rPr>
          <t>値のヘッダを「</t>
        </r>
        <r>
          <rPr>
            <sz val="10"/>
            <color rgb="FF000000"/>
            <rFont val="Yu Gothic UI"/>
            <family val="3"/>
            <charset val="128"/>
          </rPr>
          <t>ID</t>
        </r>
        <r>
          <rPr>
            <sz val="10"/>
            <color rgb="FF000000"/>
            <rFont val="ＭＳ Ｐゴシック"/>
            <family val="2"/>
            <charset val="128"/>
          </rPr>
          <t>（必須）」「副</t>
        </r>
        <r>
          <rPr>
            <sz val="10"/>
            <color rgb="FF000000"/>
            <rFont val="Yu Gothic UI"/>
            <family val="3"/>
            <charset val="128"/>
          </rPr>
          <t>ID</t>
        </r>
        <r>
          <rPr>
            <sz val="10"/>
            <color rgb="FF000000"/>
            <rFont val="ＭＳ Ｐゴシック"/>
            <family val="2"/>
            <charset val="128"/>
          </rPr>
          <t>」「副従</t>
        </r>
        <r>
          <rPr>
            <sz val="10"/>
            <color rgb="FF000000"/>
            <rFont val="Yu Gothic UI"/>
            <family val="3"/>
            <charset val="128"/>
          </rPr>
          <t>ID</t>
        </r>
        <r>
          <rPr>
            <sz val="10"/>
            <color rgb="FF000000"/>
            <rFont val="ＭＳ Ｐゴシック"/>
            <family val="2"/>
            <charset val="128"/>
          </rPr>
          <t>」に記載してください。</t>
        </r>
      </text>
    </comment>
    <comment ref="G21" authorId="0" shapeId="0" xr:uid="{499A0546-598F-6143-B099-3DA17F03ADE4}">
      <text>
        <r>
          <rPr>
            <sz val="10"/>
            <color rgb="FF000000"/>
            <rFont val="MS PGothic"/>
            <family val="2"/>
            <charset val="128"/>
          </rPr>
          <t>読み込むメールアドレスの優先付けが可能です。</t>
        </r>
        <r>
          <rPr>
            <sz val="10"/>
            <color rgb="FF000000"/>
            <rFont val="MS PGothic"/>
            <family val="2"/>
            <charset val="128"/>
          </rPr>
          <t xml:space="preserve">
</t>
        </r>
        <r>
          <rPr>
            <sz val="10"/>
            <color rgb="FF000000"/>
            <rFont val="MS PGothic"/>
            <family val="2"/>
            <charset val="128"/>
          </rPr>
          <t>「メールアドレス（優先）」に指定された項目にメールアドレスが記述されていれば、それをメールアドレスとして読み込みます。</t>
        </r>
        <r>
          <rPr>
            <sz val="10"/>
            <color rgb="FF000000"/>
            <rFont val="MS PGothic"/>
            <family val="2"/>
            <charset val="128"/>
          </rPr>
          <t xml:space="preserve">
</t>
        </r>
        <r>
          <rPr>
            <sz val="10"/>
            <color rgb="FF000000"/>
            <rFont val="MS PGothic"/>
            <family val="2"/>
            <charset val="128"/>
          </rPr>
          <t>しかし「メールアドレス（優先）」の項目が</t>
        </r>
        <r>
          <rPr>
            <sz val="10"/>
            <color rgb="FF000000"/>
            <rFont val="MS PGothic"/>
            <family val="2"/>
            <charset val="128"/>
          </rPr>
          <t>NULL</t>
        </r>
        <r>
          <rPr>
            <sz val="10"/>
            <color rgb="FF000000"/>
            <rFont val="MS PGothic"/>
            <family val="2"/>
            <charset val="128"/>
          </rPr>
          <t>だった場合には、次に「メールアドレス（劣後）」の項目を読み込みます。</t>
        </r>
      </text>
    </comment>
    <comment ref="G30" authorId="1" shapeId="0" xr:uid="{235D4054-7548-D74A-B89D-23B7CD53D4EE}">
      <text>
        <r>
          <rPr>
            <sz val="10.5"/>
            <color rgb="FF000000"/>
            <rFont val="+mj-ea"/>
          </rPr>
          <t>実際には名寄せには使用しません</t>
        </r>
      </text>
    </comment>
  </commentList>
</comments>
</file>

<file path=xl/sharedStrings.xml><?xml version="1.0" encoding="utf-8"?>
<sst xmlns="http://schemas.openxmlformats.org/spreadsheetml/2006/main" count="3958" uniqueCount="1155">
  <si>
    <t xml:space="preserve"> 取引先[Account]オブジェクトからのデータ読み込み設定</t>
    <rPh sb="25" eb="26">
      <t xml:space="preserve">ヨミコミ </t>
    </rPh>
    <rPh sb="29" eb="31">
      <t xml:space="preserve">セッテイ </t>
    </rPh>
    <phoneticPr fontId="11"/>
  </si>
  <si>
    <t xml:space="preserve"> 表示ラベル</t>
    <rPh sb="1" eb="3">
      <t>ヒョウジラベル</t>
    </rPh>
    <phoneticPr fontId="3"/>
  </si>
  <si>
    <t xml:space="preserve"> API参照名</t>
    <rPh sb="1" eb="4">
      <t>サンショウメイ</t>
    </rPh>
    <phoneticPr fontId="3"/>
  </si>
  <si>
    <t>取引先</t>
    <rPh sb="0" eb="2">
      <t>トリヒキサキ</t>
    </rPh>
    <phoneticPr fontId="3"/>
  </si>
  <si>
    <t>Account</t>
    <phoneticPr fontId="3"/>
  </si>
  <si>
    <t xml:space="preserve"> 取引先の登録状況</t>
    <rPh sb="1" eb="4">
      <t xml:space="preserve">トリヒキサキノ </t>
    </rPh>
    <rPh sb="5" eb="7">
      <t xml:space="preserve">トウロク </t>
    </rPh>
    <rPh sb="7" eb="9">
      <t xml:space="preserve">ジョウキョウ </t>
    </rPh>
    <phoneticPr fontId="11"/>
  </si>
  <si>
    <t>取引先は法人単位で登録されてますか？
あるいは事業部や拠点単位で登録されてますか？</t>
    <rPh sb="0" eb="3">
      <t xml:space="preserve">トリヒキサキ </t>
    </rPh>
    <rPh sb="4" eb="8">
      <t xml:space="preserve">ホウジンタンイ </t>
    </rPh>
    <rPh sb="9" eb="11">
      <t xml:space="preserve">トウロク </t>
    </rPh>
    <rPh sb="23" eb="26">
      <t xml:space="preserve">ジギョウブ </t>
    </rPh>
    <rPh sb="27" eb="29">
      <t xml:space="preserve">キョテｎ </t>
    </rPh>
    <rPh sb="29" eb="31">
      <t xml:space="preserve">タンイ </t>
    </rPh>
    <rPh sb="32" eb="34">
      <t xml:space="preserve">トウロク </t>
    </rPh>
    <phoneticPr fontId="11"/>
  </si>
  <si>
    <t>▼いずれかを選択してください</t>
  </si>
  <si>
    <t>事業部や拠点単位で登録してる場合、
取引先名(Name)にはどのような名前が記載されてますか？</t>
    <rPh sb="0" eb="3">
      <t xml:space="preserve">ジギョウブヤ </t>
    </rPh>
    <rPh sb="4" eb="8">
      <t xml:space="preserve">キョテンタンイデ </t>
    </rPh>
    <rPh sb="9" eb="11">
      <t xml:space="preserve">トウロク </t>
    </rPh>
    <rPh sb="14" eb="16">
      <t xml:space="preserve">バアイ </t>
    </rPh>
    <rPh sb="18" eb="22">
      <t xml:space="preserve">トリヒキサキメイ </t>
    </rPh>
    <rPh sb="35" eb="37">
      <t xml:space="preserve">ナマエガ </t>
    </rPh>
    <rPh sb="38" eb="40">
      <t xml:space="preserve">キサイ </t>
    </rPh>
    <phoneticPr fontId="11"/>
  </si>
  <si>
    <t>顧客データHubによる連携をする場合は、
法人名"のみ"が記載された項目が必要です。
法人名のみが記載された項目はどこにありますか？</t>
    <rPh sb="0" eb="2">
      <t xml:space="preserve">コデブ </t>
    </rPh>
    <rPh sb="11" eb="13">
      <t xml:space="preserve">レンケイ </t>
    </rPh>
    <rPh sb="21" eb="24">
      <t xml:space="preserve">ホウジンメイ </t>
    </rPh>
    <rPh sb="29" eb="31">
      <t xml:space="preserve">キサイ </t>
    </rPh>
    <rPh sb="34" eb="36">
      <t xml:space="preserve">コウモク </t>
    </rPh>
    <rPh sb="37" eb="39">
      <t xml:space="preserve">ヒツヨウ </t>
    </rPh>
    <rPh sb="43" eb="46">
      <t xml:space="preserve">ホウジンメイ </t>
    </rPh>
    <rPh sb="49" eb="51">
      <t xml:space="preserve">キサイ </t>
    </rPh>
    <rPh sb="54" eb="56">
      <t xml:space="preserve">コウモク </t>
    </rPh>
    <phoneticPr fontId="11"/>
  </si>
  <si>
    <t>Datahub識別用の項目</t>
    <rPh sb="7" eb="13">
      <t>シキベツヨウコウモク</t>
    </rPh>
    <phoneticPr fontId="3"/>
  </si>
  <si>
    <t>Salesforce【取引先】の項目ラベル</t>
    <rPh sb="0" eb="18">
      <t>トリヒキサキコウモク</t>
    </rPh>
    <phoneticPr fontId="3"/>
  </si>
  <si>
    <t xml:space="preserve"> 項目名</t>
    <rPh sb="1" eb="3">
      <t>コウモクメイ</t>
    </rPh>
    <phoneticPr fontId="3"/>
  </si>
  <si>
    <t xml:space="preserve"> 読み込み有無</t>
    <rPh sb="1" eb="2">
      <t xml:space="preserve">ヨミコム </t>
    </rPh>
    <rPh sb="5" eb="7">
      <t xml:space="preserve">ウム </t>
    </rPh>
    <phoneticPr fontId="3"/>
  </si>
  <si>
    <t>会社名</t>
    <rPh sb="0" eb="3">
      <t>カイシャメイ</t>
    </rPh>
    <phoneticPr fontId="3"/>
  </si>
  <si>
    <t>取引先名</t>
    <rPh sb="0" eb="4">
      <t xml:space="preserve">トリヒキサキメイ </t>
    </rPh>
    <phoneticPr fontId="11"/>
  </si>
  <si>
    <t>Name</t>
    <phoneticPr fontId="11"/>
  </si>
  <si>
    <t>親取引先名</t>
    <rPh sb="0" eb="5">
      <t xml:space="preserve">オヤトリヒキサキメイ </t>
    </rPh>
    <phoneticPr fontId="11"/>
  </si>
  <si>
    <t>Parent.Name</t>
    <phoneticPr fontId="11"/>
  </si>
  <si>
    <t>(法人名のみが記載されたカスタム項目を記載)</t>
    <rPh sb="1" eb="4">
      <t xml:space="preserve">ホウジンメイノミガ </t>
    </rPh>
    <rPh sb="7" eb="9">
      <t xml:space="preserve">キサイ </t>
    </rPh>
    <rPh sb="19" eb="21">
      <t xml:space="preserve">キサイ </t>
    </rPh>
    <phoneticPr fontId="11"/>
  </si>
  <si>
    <t>何もしない</t>
  </si>
  <si>
    <t>電話番号</t>
    <rPh sb="0" eb="4">
      <t>デンワバ</t>
    </rPh>
    <phoneticPr fontId="3"/>
  </si>
  <si>
    <t>電話</t>
    <rPh sb="0" eb="2">
      <t xml:space="preserve">デンワ </t>
    </rPh>
    <phoneticPr fontId="11"/>
  </si>
  <si>
    <t>Phone</t>
    <phoneticPr fontId="11"/>
  </si>
  <si>
    <t>▼いずれかを選択してください</t>
    <rPh sb="6" eb="8">
      <t xml:space="preserve">センタク </t>
    </rPh>
    <phoneticPr fontId="11"/>
  </si>
  <si>
    <t>FAX番号</t>
    <rPh sb="3" eb="5">
      <t>バンゴウ</t>
    </rPh>
    <phoneticPr fontId="3"/>
  </si>
  <si>
    <t>Fax</t>
    <phoneticPr fontId="11"/>
  </si>
  <si>
    <t>URL</t>
    <phoneticPr fontId="3"/>
  </si>
  <si>
    <t>Webサイト</t>
    <phoneticPr fontId="11"/>
  </si>
  <si>
    <t>Website</t>
    <phoneticPr fontId="11"/>
  </si>
  <si>
    <t>拠点名</t>
    <rPh sb="0" eb="3">
      <t xml:space="preserve">キョテンメイ </t>
    </rPh>
    <phoneticPr fontId="11"/>
  </si>
  <si>
    <t>(カスタム項目)</t>
    <phoneticPr fontId="11"/>
  </si>
  <si>
    <t>住所(1行表示）</t>
    <rPh sb="0" eb="2">
      <t>ジュウショ</t>
    </rPh>
    <rPh sb="5" eb="7">
      <t xml:space="preserve">ヒョウジ </t>
    </rPh>
    <phoneticPr fontId="3"/>
  </si>
  <si>
    <t>住所（請求先）</t>
  </si>
  <si>
    <t>（カスタム項目）</t>
    <rPh sb="5" eb="7">
      <t xml:space="preserve">コウモク </t>
    </rPh>
    <phoneticPr fontId="11"/>
  </si>
  <si>
    <t>住所は標準項目（BillingAddress , ShippingAddress）を利用していますか？</t>
    <rPh sb="0" eb="2">
      <t xml:space="preserve">ジュウショ </t>
    </rPh>
    <rPh sb="3" eb="7">
      <t xml:space="preserve">ヒョウジュンコウモク </t>
    </rPh>
    <rPh sb="42" eb="44">
      <t xml:space="preserve">リヨウ </t>
    </rPh>
    <phoneticPr fontId="11"/>
  </si>
  <si>
    <t>カスタム項目へ住所を記載している場合、
郵便番号／都道府県／市区町村／町名・番地の
一部またはすべてを別項目で管理していますか？</t>
    <rPh sb="7" eb="9">
      <t xml:space="preserve">ジュウショヲ </t>
    </rPh>
    <rPh sb="10" eb="12">
      <t xml:space="preserve">キサイ </t>
    </rPh>
    <rPh sb="19" eb="28">
      <t xml:space="preserve">トドウフケｎ </t>
    </rPh>
    <rPh sb="29" eb="33">
      <t xml:space="preserve">シクチョウソｎ </t>
    </rPh>
    <rPh sb="34" eb="36">
      <t xml:space="preserve">チョウメイ </t>
    </rPh>
    <rPh sb="37" eb="39">
      <t xml:space="preserve">バンチ </t>
    </rPh>
    <rPh sb="42" eb="44">
      <t xml:space="preserve">イチブ </t>
    </rPh>
    <rPh sb="48" eb="52">
      <t xml:space="preserve">ベツコウモク </t>
    </rPh>
    <rPh sb="53" eb="55">
      <t xml:space="preserve">カンリ </t>
    </rPh>
    <phoneticPr fontId="11"/>
  </si>
  <si>
    <t>郵便番号</t>
    <phoneticPr fontId="11"/>
  </si>
  <si>
    <t>都道府県</t>
    <phoneticPr fontId="11"/>
  </si>
  <si>
    <t>市区町村</t>
  </si>
  <si>
    <t>町名・番地と建物名</t>
    <phoneticPr fontId="11"/>
  </si>
  <si>
    <t>※Salesforceの「取引先」オブジェクトからDatahubへデータを読み込むための設定テーブルです。</t>
    <phoneticPr fontId="3"/>
  </si>
  <si>
    <t xml:space="preserve"> 取引先[Account]オブジェクトへのデータ書き込み設定</t>
    <rPh sb="1" eb="4">
      <t xml:space="preserve">トリヒキサキ </t>
    </rPh>
    <rPh sb="24" eb="25">
      <t xml:space="preserve">カキコミ </t>
    </rPh>
    <rPh sb="28" eb="30">
      <t xml:space="preserve">セッテイ </t>
    </rPh>
    <phoneticPr fontId="11"/>
  </si>
  <si>
    <t xml:space="preserve"> レコード作成元のデータ</t>
    <rPh sb="1" eb="4">
      <t>レコード</t>
    </rPh>
    <rPh sb="5" eb="8">
      <t>サクセイモト</t>
    </rPh>
    <phoneticPr fontId="3"/>
  </si>
  <si>
    <t>（※1） レコード作成時のポリシー</t>
    <rPh sb="5" eb="8">
      <t>サクセイジノ</t>
    </rPh>
    <phoneticPr fontId="3"/>
  </si>
  <si>
    <t>(※2)  区切り文字の指定</t>
    <rPh sb="1" eb="2">
      <t xml:space="preserve">クギリモジ </t>
    </rPh>
    <rPh sb="7" eb="9">
      <t xml:space="preserve">シテイ </t>
    </rPh>
    <phoneticPr fontId="3"/>
  </si>
  <si>
    <t>拠点</t>
  </si>
  <si>
    <t>更新のみ</t>
    <rPh sb="0" eb="2">
      <t>コウシンノミ</t>
    </rPh>
    <phoneticPr fontId="11"/>
  </si>
  <si>
    <t>セミコロン</t>
  </si>
  <si>
    <t>※Salesforceへ書き込み可能なCI項目の詳細についてはサポートサイトを参照してください。</t>
    <rPh sb="12" eb="15">
      <t xml:space="preserve">カキコミカノウナ </t>
    </rPh>
    <phoneticPr fontId="11"/>
  </si>
  <si>
    <t xml:space="preserve"> 顧客データHub側のデータ</t>
    <phoneticPr fontId="11"/>
  </si>
  <si>
    <t>Salesforceへの書き込み先</t>
    <rPh sb="0" eb="1">
      <t>ガワ</t>
    </rPh>
    <rPh sb="12" eb="13">
      <t xml:space="preserve">カキコミサキ </t>
    </rPh>
    <phoneticPr fontId="3"/>
  </si>
  <si>
    <t>(※1) レコード作成時のポリシー</t>
    <phoneticPr fontId="11"/>
  </si>
  <si>
    <t xml:space="preserve"> 設定項目</t>
    <rPh sb="3" eb="5">
      <t>コウモク</t>
    </rPh>
    <phoneticPr fontId="3"/>
  </si>
  <si>
    <t xml:space="preserve"> 項目ラベル</t>
    <rPh sb="1" eb="3">
      <t>コウモク</t>
    </rPh>
    <phoneticPr fontId="3"/>
  </si>
  <si>
    <t>API参照名</t>
    <phoneticPr fontId="3"/>
  </si>
  <si>
    <t xml:space="preserve"> 項目の種類</t>
    <rPh sb="1" eb="3">
      <t>コウモク</t>
    </rPh>
    <phoneticPr fontId="3"/>
  </si>
  <si>
    <t xml:space="preserve"> データ型</t>
    <phoneticPr fontId="3"/>
  </si>
  <si>
    <t xml:space="preserve"> サイズ</t>
    <phoneticPr fontId="3"/>
  </si>
  <si>
    <t>（※3）Datahubのオブジェクト</t>
    <phoneticPr fontId="11"/>
  </si>
  <si>
    <t>Datahubの項目</t>
    <rPh sb="8" eb="10">
      <t>コウモク</t>
    </rPh>
    <phoneticPr fontId="3"/>
  </si>
  <si>
    <t>（※4） 書き込みポリシー</t>
    <rPh sb="5" eb="6">
      <t>カキコミ</t>
    </rPh>
    <phoneticPr fontId="11"/>
  </si>
  <si>
    <t>「新規登録＋更新」→顧客データHubからデータを書き込む際、レコードが存在しなければ新規作成し、存在していればデータを上書き更新します。
「新規登録のみ」→レコードが存在しなければ、当該レコードを新規作成します。すでに存在している場合は、当該レコードへ何もしません。
「更新のみ」→Datahubからデータを書き込む際、レコードが存在しなければ何もせず、存在しているときのみデータを上書き更新します。</t>
    <phoneticPr fontId="11"/>
  </si>
  <si>
    <t>何もしない</t>
    <rPh sb="0" eb="1">
      <t xml:space="preserve">ナニモシナイ </t>
    </rPh>
    <phoneticPr fontId="11"/>
  </si>
  <si>
    <t>取引先名</t>
    <rPh sb="0" eb="2">
      <t>トリヒキサキメイ</t>
    </rPh>
    <phoneticPr fontId="3"/>
  </si>
  <si>
    <t>Name</t>
    <phoneticPr fontId="3"/>
  </si>
  <si>
    <t>標準項目</t>
    <rPh sb="0" eb="1">
      <t>ヒョウジュｎ</t>
    </rPh>
    <phoneticPr fontId="3"/>
  </si>
  <si>
    <t>-</t>
    <phoneticPr fontId="11"/>
  </si>
  <si>
    <t>郵便番号（請求先）</t>
    <phoneticPr fontId="11"/>
  </si>
  <si>
    <t>BillingPostalCode</t>
  </si>
  <si>
    <t>標準項目</t>
  </si>
  <si>
    <t>-</t>
  </si>
  <si>
    <t>都道府県（請求先）</t>
    <phoneticPr fontId="11"/>
  </si>
  <si>
    <t>BillingState</t>
  </si>
  <si>
    <t>市区郡（請求先）</t>
    <phoneticPr fontId="11"/>
  </si>
  <si>
    <t>BillingCity</t>
  </si>
  <si>
    <t>町名・番地（請求先）</t>
    <phoneticPr fontId="11"/>
  </si>
  <si>
    <t>BillingStreet</t>
  </si>
  <si>
    <t>郵便番号（納入先）</t>
    <rPh sb="5" eb="8">
      <t xml:space="preserve">ノウニュウサキ </t>
    </rPh>
    <phoneticPr fontId="11"/>
  </si>
  <si>
    <t>ShippingPostalCode</t>
    <phoneticPr fontId="11"/>
  </si>
  <si>
    <t>都道府県（納入先）</t>
    <phoneticPr fontId="11"/>
  </si>
  <si>
    <t>ShippingState</t>
    <phoneticPr fontId="11"/>
  </si>
  <si>
    <t>(※2) 区切り文字の指定</t>
    <rPh sb="5" eb="7">
      <t xml:space="preserve">クギリモジノ </t>
    </rPh>
    <rPh sb="11" eb="13">
      <t xml:space="preserve">シテイ </t>
    </rPh>
    <phoneticPr fontId="11"/>
  </si>
  <si>
    <t>市区郡（納入先）</t>
    <phoneticPr fontId="11"/>
  </si>
  <si>
    <t>ShippingCity</t>
    <phoneticPr fontId="11"/>
  </si>
  <si>
    <t>町名・番地（納入先）</t>
    <phoneticPr fontId="11"/>
  </si>
  <si>
    <t>ShippingStreet</t>
    <phoneticPr fontId="11"/>
  </si>
  <si>
    <t>「部署・職種分類」「キーワード」「タグ」の情報を書き込むときの区切り文字を指定してください。
　・「CSV」（※）
　・「,（カンマ）」
　・「;（セミコロン）」
　・「 （スペース）」
　・「（区切り文字なし）」
（※）CSVを指定すると、区切り文字を「,（カンマ）」としつつ、値の中にカンマなどの特別な文字が含まれていれば自動的に「"（ダブルクォーテーション）」で囲みます。</t>
    <phoneticPr fontId="11"/>
  </si>
  <si>
    <t>SansanCI_組織</t>
  </si>
  <si>
    <t>公開URL</t>
  </si>
  <si>
    <t>Website</t>
  </si>
  <si>
    <t>電話</t>
    <phoneticPr fontId="11"/>
  </si>
  <si>
    <t>Phone</t>
  </si>
  <si>
    <t>Fax番号</t>
  </si>
  <si>
    <t>標準項目</t>
    <rPh sb="0" eb="2">
      <t>ヒョウジュンコウモク</t>
    </rPh>
    <phoneticPr fontId="11"/>
  </si>
  <si>
    <t>SansanCI_組織</t>
    <phoneticPr fontId="3"/>
  </si>
  <si>
    <t>SansanCI組織コード</t>
    <rPh sb="8" eb="10">
      <t xml:space="preserve">ソシキコード </t>
    </rPh>
    <phoneticPr fontId="3"/>
  </si>
  <si>
    <t>更新のみ</t>
    <rPh sb="0" eb="2">
      <t>コウシｎ</t>
    </rPh>
    <phoneticPr fontId="11"/>
  </si>
  <si>
    <t>SansanCI組織コード（名刺連携用）</t>
    <rPh sb="8" eb="10">
      <t xml:space="preserve">ソシキコード </t>
    </rPh>
    <rPh sb="14" eb="19">
      <t xml:space="preserve">メイシレンケイヨウ </t>
    </rPh>
    <phoneticPr fontId="11"/>
  </si>
  <si>
    <t>組織名</t>
  </si>
  <si>
    <t>郵便番号</t>
  </si>
  <si>
    <t>都道府県</t>
    <rPh sb="0" eb="4">
      <t>トドウフケン</t>
    </rPh>
    <phoneticPr fontId="23"/>
  </si>
  <si>
    <t>市区町村</t>
    <rPh sb="0" eb="2">
      <t>シク</t>
    </rPh>
    <rPh sb="2" eb="4">
      <t>チョウソン</t>
    </rPh>
    <phoneticPr fontId="11"/>
  </si>
  <si>
    <t>地名番地・建物名</t>
    <rPh sb="0" eb="2">
      <t>チメイ</t>
    </rPh>
    <rPh sb="2" eb="4">
      <t>バンチ</t>
    </rPh>
    <rPh sb="5" eb="7">
      <t>タテモノ</t>
    </rPh>
    <rPh sb="7" eb="8">
      <t>メイ</t>
    </rPh>
    <phoneticPr fontId="23"/>
  </si>
  <si>
    <t>電話番号</t>
  </si>
  <si>
    <t>(※3) Datahubのオブジェクト</t>
    <phoneticPr fontId="11"/>
  </si>
  <si>
    <t>FAX番号</t>
  </si>
  <si>
    <t>公開URL</t>
    <rPh sb="0" eb="2">
      <t>コウカイ</t>
    </rPh>
    <phoneticPr fontId="23"/>
  </si>
  <si>
    <t>・SansanCI_組織
　→名刺情報から会社・組織情報を抜き出して名寄せした情報です。
　　特徴としては、「常に最新の情報が反映され続ける」ことです。
　　例）
　　「Sansan株式会社 本社 佐藤一郎」の名刺を1月1日に取り込み、
　　「Sansan株式会社 関西支店 鈴木次郎」の名刺を1月2日に取り込んだ場合、
　　SansanCI_組織の「Sansan株式会社」の住所情報は関西支店の住所が取り込まれます。
・SansanCI_拠点
　→名刺情報から会社・組織情報を抜き出し、さらに住所単位で名寄せした情報です。
　　会社・組織情報の名寄せができた情報に対してのみ、住所単位の名寄せが可能です。
・国税庁
　→国税庁に登録されている企業情報です。
　　顧客データHubは国税庁の情報DBとAPI連携しており、毎日最新の情報を反映させております。
・帝国データバンク
　→帝国データバンクに登録されている企業情報です。
　　国税庁の情報に比べて項目が豊富ですが、更新頻度は四半期に1度です。</t>
    <phoneticPr fontId="11"/>
  </si>
  <si>
    <t>キーワード</t>
  </si>
  <si>
    <t>SansanCI_拠点</t>
  </si>
  <si>
    <t>Sansan CI拠点コード</t>
    <rPh sb="0" eb="2">
      <t>カイシャ</t>
    </rPh>
    <rPh sb="9" eb="11">
      <t>キョテン</t>
    </rPh>
    <phoneticPr fontId="23"/>
  </si>
  <si>
    <t>拠点名（拠点名を他のシステムで持っている場合に連携可能）</t>
    <rPh sb="0" eb="2">
      <t>キョテン</t>
    </rPh>
    <rPh sb="2" eb="3">
      <t>メイ</t>
    </rPh>
    <phoneticPr fontId="11"/>
  </si>
  <si>
    <t>郵便番号</t>
    <phoneticPr fontId="23"/>
  </si>
  <si>
    <t>国コード</t>
    <rPh sb="0" eb="1">
      <t>クニ</t>
    </rPh>
    <phoneticPr fontId="11"/>
  </si>
  <si>
    <t>閉鎖判定</t>
    <rPh sb="0" eb="2">
      <t xml:space="preserve">ヘイサ </t>
    </rPh>
    <rPh sb="2" eb="4">
      <t xml:space="preserve">ハンテイ </t>
    </rPh>
    <phoneticPr fontId="23"/>
  </si>
  <si>
    <t>国税庁</t>
  </si>
  <si>
    <t>法人番号</t>
    <phoneticPr fontId="23"/>
  </si>
  <si>
    <t>商号又は名称</t>
    <phoneticPr fontId="23"/>
  </si>
  <si>
    <t>商号又は名称フリガナ</t>
    <phoneticPr fontId="23"/>
  </si>
  <si>
    <t>商号又は名称（英語）</t>
    <rPh sb="0" eb="2">
      <t xml:space="preserve">ショウゴウ </t>
    </rPh>
    <rPh sb="2" eb="3">
      <t xml:space="preserve">マタハ </t>
    </rPh>
    <rPh sb="4" eb="6">
      <t xml:space="preserve">メイショウ </t>
    </rPh>
    <rPh sb="7" eb="9">
      <t xml:space="preserve">エイゴ </t>
    </rPh>
    <phoneticPr fontId="23"/>
  </si>
  <si>
    <t>国内住所の郵便番号</t>
    <rPh sb="0" eb="2">
      <t>コクナイ</t>
    </rPh>
    <rPh sb="2" eb="4">
      <t>ジュウショ</t>
    </rPh>
    <rPh sb="5" eb="9">
      <t>ユウビンバンゴウ</t>
    </rPh>
    <phoneticPr fontId="23"/>
  </si>
  <si>
    <t>国内住所（英語）</t>
    <rPh sb="0" eb="4">
      <t xml:space="preserve">コクナイジュウショ </t>
    </rPh>
    <rPh sb="5" eb="7">
      <t xml:space="preserve">エイゴ </t>
    </rPh>
    <phoneticPr fontId="23"/>
  </si>
  <si>
    <t>国内住所の都道府県</t>
    <rPh sb="0" eb="2">
      <t>コクナイ</t>
    </rPh>
    <phoneticPr fontId="23"/>
  </si>
  <si>
    <t>国内住所の市区町村</t>
    <rPh sb="0" eb="2">
      <t>コクナイ</t>
    </rPh>
    <phoneticPr fontId="23"/>
  </si>
  <si>
    <t>国内住所の地名番地・建物名</t>
    <rPh sb="0" eb="2">
      <t>コクナイ</t>
    </rPh>
    <rPh sb="5" eb="7">
      <t>チメイ</t>
    </rPh>
    <rPh sb="7" eb="9">
      <t>バンチ</t>
    </rPh>
    <rPh sb="10" eb="12">
      <t>タテモノ</t>
    </rPh>
    <rPh sb="12" eb="13">
      <t>メイ</t>
    </rPh>
    <phoneticPr fontId="23"/>
  </si>
  <si>
    <t>帝国データバンク</t>
    <rPh sb="0" eb="1">
      <t>テイコk</t>
    </rPh>
    <phoneticPr fontId="11"/>
  </si>
  <si>
    <t>企業コード</t>
    <rPh sb="0" eb="2">
      <t>キギョウ</t>
    </rPh>
    <phoneticPr fontId="23"/>
  </si>
  <si>
    <t>法人格コード</t>
    <phoneticPr fontId="23"/>
  </si>
  <si>
    <t>(※4) 書き込みポリシー</t>
    <phoneticPr fontId="11"/>
  </si>
  <si>
    <t>企業名</t>
    <phoneticPr fontId="23"/>
  </si>
  <si>
    <t>「レコード作成時のポリシー」と連動して、レコードを作成したときに書き込むか、既存レコードへ書き込むかを選択します。
「新規登録のみ」→レコードが新規作成されたときのみ書き込みます。
「更新のみ」→対象レコードがすでに存在しているときのみ書き込みます。当該項目がNULLかどうかは関係ありません。
「新規登録と更新」→レコードが新規作成されたときも、対象レコードがすでに存在しているときも、当該項目へ書き込みを行います。</t>
    <phoneticPr fontId="11"/>
  </si>
  <si>
    <t>市区町村</t>
    <rPh sb="0" eb="2">
      <t>シク</t>
    </rPh>
    <rPh sb="2" eb="4">
      <t>チョウソン</t>
    </rPh>
    <phoneticPr fontId="23"/>
  </si>
  <si>
    <t>主業コード</t>
    <phoneticPr fontId="23"/>
  </si>
  <si>
    <t>主業</t>
    <phoneticPr fontId="23"/>
  </si>
  <si>
    <t>従業コード</t>
    <phoneticPr fontId="23"/>
  </si>
  <si>
    <t>従業</t>
    <phoneticPr fontId="23"/>
  </si>
  <si>
    <t>資本金レンジ（千円）小</t>
    <rPh sb="10" eb="11">
      <t>ショウ</t>
    </rPh>
    <phoneticPr fontId="23"/>
  </si>
  <si>
    <t>資本金レンジ（千円）大</t>
    <rPh sb="10" eb="11">
      <t>ダイ</t>
    </rPh>
    <phoneticPr fontId="23"/>
  </si>
  <si>
    <t>従業員レンジ 小</t>
    <rPh sb="7" eb="8">
      <t>ショウ</t>
    </rPh>
    <phoneticPr fontId="23"/>
  </si>
  <si>
    <t>従業員レンジ 大</t>
    <rPh sb="7" eb="8">
      <t>ダイ</t>
    </rPh>
    <phoneticPr fontId="23"/>
  </si>
  <si>
    <t>設立</t>
    <phoneticPr fontId="23"/>
  </si>
  <si>
    <t>最新決算期</t>
    <phoneticPr fontId="23"/>
  </si>
  <si>
    <t>最新期業績売上高レンジ(百万円) 小</t>
    <rPh sb="17" eb="18">
      <t>ショウ</t>
    </rPh>
    <phoneticPr fontId="23"/>
  </si>
  <si>
    <t>最新期業績売上高レンジ(百万円) 大</t>
    <rPh sb="17" eb="18">
      <t>ダイ</t>
    </rPh>
    <phoneticPr fontId="23"/>
  </si>
  <si>
    <t>代表者役職</t>
    <phoneticPr fontId="23"/>
  </si>
  <si>
    <t>代表者名カナ</t>
    <rPh sb="0" eb="2">
      <t>ダイヒョウシャメイ</t>
    </rPh>
    <phoneticPr fontId="23"/>
  </si>
  <si>
    <t>代表者名</t>
    <rPh sb="0" eb="2">
      <t>ダイヒョウシャメイ</t>
    </rPh>
    <phoneticPr fontId="23"/>
  </si>
  <si>
    <t>株式公開区分</t>
    <phoneticPr fontId="23"/>
  </si>
  <si>
    <t>法人単位で登録</t>
  </si>
  <si>
    <t>読み込む</t>
    <rPh sb="0" eb="1">
      <t xml:space="preserve">ヨミコム </t>
    </rPh>
    <phoneticPr fontId="11"/>
  </si>
  <si>
    <t>標準項目を利用している</t>
    <rPh sb="0" eb="4">
      <t xml:space="preserve">ヒョウジュンコウモク </t>
    </rPh>
    <rPh sb="5" eb="7">
      <t xml:space="preserve">リヨウ </t>
    </rPh>
    <phoneticPr fontId="11"/>
  </si>
  <si>
    <t xml:space="preserve"> レコード作成時のポリシー</t>
    <rPh sb="1" eb="4">
      <t>サクセイジノ</t>
    </rPh>
    <phoneticPr fontId="3"/>
  </si>
  <si>
    <t>Datahubのオブジェクト</t>
    <phoneticPr fontId="11"/>
  </si>
  <si>
    <t xml:space="preserve"> 書き込みポリシー</t>
    <rPh sb="1" eb="2">
      <t>カキコミ</t>
    </rPh>
    <phoneticPr fontId="11"/>
  </si>
  <si>
    <t xml:space="preserve"> 取引先責任者[Contact]オブジェクトからのデータ読み込み設定</t>
    <rPh sb="4" eb="7">
      <t xml:space="preserve">セキニンシャ </t>
    </rPh>
    <rPh sb="28" eb="29">
      <t xml:space="preserve">ヨミコミ </t>
    </rPh>
    <rPh sb="32" eb="34">
      <t xml:space="preserve">セッテイ </t>
    </rPh>
    <phoneticPr fontId="11"/>
  </si>
  <si>
    <t>取引先責任者</t>
    <rPh sb="0" eb="2">
      <t>トリヒキサキ</t>
    </rPh>
    <rPh sb="3" eb="6">
      <t xml:space="preserve">セキニンシャ </t>
    </rPh>
    <phoneticPr fontId="3"/>
  </si>
  <si>
    <t>Contact</t>
    <phoneticPr fontId="3"/>
  </si>
  <si>
    <t xml:space="preserve"> 読み込み有無</t>
    <rPh sb="1" eb="2">
      <t xml:space="preserve">ヨミコム </t>
    </rPh>
    <rPh sb="5" eb="7">
      <t xml:space="preserve">ジュンバｎ </t>
    </rPh>
    <phoneticPr fontId="3"/>
  </si>
  <si>
    <t>Account.Name</t>
    <phoneticPr fontId="11"/>
  </si>
  <si>
    <t>[取引先]国税庁_商号又は名称</t>
    <rPh sb="1" eb="4">
      <t xml:space="preserve">トリヒキサキ </t>
    </rPh>
    <phoneticPr fontId="11"/>
  </si>
  <si>
    <t>Account.sci_nta_corporateName__c</t>
    <phoneticPr fontId="11"/>
  </si>
  <si>
    <t>（カスタム項目を記載）</t>
    <rPh sb="8" eb="10">
      <t xml:space="preserve">キサイ </t>
    </rPh>
    <phoneticPr fontId="11"/>
  </si>
  <si>
    <t>姓</t>
    <rPh sb="0" eb="1">
      <t xml:space="preserve">セイ </t>
    </rPh>
    <phoneticPr fontId="11"/>
  </si>
  <si>
    <t>LastName</t>
    <phoneticPr fontId="11"/>
  </si>
  <si>
    <t>名</t>
    <rPh sb="0" eb="1">
      <t xml:space="preserve">メイ </t>
    </rPh>
    <phoneticPr fontId="11"/>
  </si>
  <si>
    <t>FirstName</t>
    <phoneticPr fontId="11"/>
  </si>
  <si>
    <t>役職</t>
    <rPh sb="0" eb="2">
      <t xml:space="preserve">ヤクショク </t>
    </rPh>
    <phoneticPr fontId="11"/>
  </si>
  <si>
    <t>Title</t>
    <phoneticPr fontId="11"/>
  </si>
  <si>
    <t>部署</t>
    <rPh sb="0" eb="2">
      <t xml:space="preserve">ブショ </t>
    </rPh>
    <phoneticPr fontId="11"/>
  </si>
  <si>
    <t>Department</t>
    <phoneticPr fontId="11"/>
  </si>
  <si>
    <t>携帯電話番号</t>
    <rPh sb="0" eb="6">
      <t xml:space="preserve">ケイタイデンワバンゴウ </t>
    </rPh>
    <phoneticPr fontId="11"/>
  </si>
  <si>
    <t>携帯</t>
    <rPh sb="0" eb="2">
      <t xml:space="preserve">ケイタイ </t>
    </rPh>
    <phoneticPr fontId="11"/>
  </si>
  <si>
    <t>MobilePhone</t>
    <phoneticPr fontId="11"/>
  </si>
  <si>
    <t>メールアドレス</t>
    <phoneticPr fontId="3"/>
  </si>
  <si>
    <t>メール</t>
    <phoneticPr fontId="11"/>
  </si>
  <si>
    <t>Email</t>
    <phoneticPr fontId="11"/>
  </si>
  <si>
    <t>住所</t>
    <rPh sb="0" eb="2">
      <t>ジュウショ</t>
    </rPh>
    <phoneticPr fontId="3"/>
  </si>
  <si>
    <t>住所（郵送先）</t>
  </si>
  <si>
    <t>（カスタム項目）</t>
    <phoneticPr fontId="11"/>
  </si>
  <si>
    <t>住所は標準項目（MailingAddress , OtherAddress）を利用していますか？</t>
    <rPh sb="0" eb="2">
      <t xml:space="preserve">ジュウショ </t>
    </rPh>
    <rPh sb="3" eb="7">
      <t xml:space="preserve">ユウビンバンゴウ </t>
    </rPh>
    <rPh sb="15" eb="16">
      <t xml:space="preserve">シクグｎ </t>
    </rPh>
    <rPh sb="17" eb="19">
      <t xml:space="preserve">バンチヤ </t>
    </rPh>
    <rPh sb="20" eb="22">
      <t xml:space="preserve">タテモノト </t>
    </rPh>
    <rPh sb="33" eb="35">
      <t xml:space="preserve">コデブ </t>
    </rPh>
    <phoneticPr fontId="11"/>
  </si>
  <si>
    <t>カスタム項目へ住所を記載している場合、
郵便番号／都道府県／市区町村／町名・番地の
一部またはすべてを別項目で管理していますか？</t>
    <phoneticPr fontId="11"/>
  </si>
  <si>
    <t>郵便番号</t>
    <rPh sb="0" eb="4">
      <t xml:space="preserve">ユウビンバンゴウ </t>
    </rPh>
    <phoneticPr fontId="11"/>
  </si>
  <si>
    <t>都道府県</t>
    <rPh sb="0" eb="4">
      <t xml:space="preserve">トドウフケｎ </t>
    </rPh>
    <phoneticPr fontId="11"/>
  </si>
  <si>
    <t>（カスタム項目）</t>
  </si>
  <si>
    <t>市区町村</t>
    <rPh sb="0" eb="4">
      <t xml:space="preserve">シクチョウソｎ </t>
    </rPh>
    <phoneticPr fontId="11"/>
  </si>
  <si>
    <t>町名・番地と建物名</t>
    <rPh sb="0" eb="2">
      <t xml:space="preserve">チョウメイ </t>
    </rPh>
    <rPh sb="3" eb="5">
      <t xml:space="preserve">バンチト </t>
    </rPh>
    <rPh sb="6" eb="9">
      <t xml:space="preserve">タテモノメイ </t>
    </rPh>
    <phoneticPr fontId="11"/>
  </si>
  <si>
    <t xml:space="preserve"> 取引先責任者[Contact]オブジェクトへのデータ書き込み設定</t>
    <rPh sb="27" eb="28">
      <t xml:space="preserve">カキコミ </t>
    </rPh>
    <rPh sb="31" eb="33">
      <t xml:space="preserve">セッテイ </t>
    </rPh>
    <phoneticPr fontId="11"/>
  </si>
  <si>
    <t>（※1）レコード作成元のデータ</t>
    <rPh sb="4" eb="7">
      <t>レコード</t>
    </rPh>
    <rPh sb="8" eb="11">
      <t>サクセイモト</t>
    </rPh>
    <phoneticPr fontId="3"/>
  </si>
  <si>
    <t>レコード作成時のポリシー</t>
    <rPh sb="0" eb="3">
      <t>サクセイジノ</t>
    </rPh>
    <phoneticPr fontId="3"/>
  </si>
  <si>
    <t>人物</t>
    <rPh sb="0" eb="2">
      <t xml:space="preserve">ジンブツ </t>
    </rPh>
    <phoneticPr fontId="11"/>
  </si>
  <si>
    <t>※Salesforceへ書き込み可能なCI項目の詳細についてはサポートサイトを参照してください。</t>
    <rPh sb="3" eb="7">
      <t xml:space="preserve">セッテイコウモク </t>
    </rPh>
    <rPh sb="8" eb="10">
      <t xml:space="preserve">ショウサイニツイテハ </t>
    </rPh>
    <rPh sb="23" eb="25">
      <t xml:space="preserve">サンショウ </t>
    </rPh>
    <phoneticPr fontId="11"/>
  </si>
  <si>
    <t xml:space="preserve"> 顧客データHub側の設定</t>
    <rPh sb="1" eb="3">
      <t xml:space="preserve">コキャク </t>
    </rPh>
    <phoneticPr fontId="3"/>
  </si>
  <si>
    <t>Salesforce側の設定</t>
    <rPh sb="0" eb="1">
      <t>ガワ</t>
    </rPh>
    <phoneticPr fontId="3"/>
  </si>
  <si>
    <t xml:space="preserve"> 項目ラベル</t>
    <rPh sb="1" eb="3">
      <t>コウモクラベル</t>
    </rPh>
    <phoneticPr fontId="3"/>
  </si>
  <si>
    <t>SansanCI_人物</t>
  </si>
  <si>
    <t>姓</t>
    <rPh sb="0" eb="1">
      <t>セ</t>
    </rPh>
    <phoneticPr fontId="3"/>
  </si>
  <si>
    <t>姓</t>
    <rPh sb="0" eb="1">
      <t>セイ</t>
    </rPh>
    <phoneticPr fontId="3"/>
  </si>
  <si>
    <t>LastName</t>
  </si>
  <si>
    <t>SansanCI_人物</t>
    <rPh sb="9" eb="11">
      <t xml:space="preserve">ジンブツ </t>
    </rPh>
    <phoneticPr fontId="11"/>
  </si>
  <si>
    <t>名</t>
  </si>
  <si>
    <t>FirstName</t>
  </si>
  <si>
    <t>部署</t>
  </si>
  <si>
    <t>Department</t>
  </si>
  <si>
    <t>役職</t>
  </si>
  <si>
    <t>Title</t>
  </si>
  <si>
    <t>携帯</t>
  </si>
  <si>
    <t>MobilePhone</t>
  </si>
  <si>
    <t>メール</t>
  </si>
  <si>
    <t>Email</t>
  </si>
  <si>
    <t>郵便番号（郵送先）</t>
  </si>
  <si>
    <t>MailingPostalCode</t>
  </si>
  <si>
    <t>都道府県（郵送先）</t>
  </si>
  <si>
    <t>MailingState</t>
  </si>
  <si>
    <t>市区郡（郵送先）</t>
  </si>
  <si>
    <t>MailingCity</t>
  </si>
  <si>
    <t>町名・番地（郵送先）</t>
  </si>
  <si>
    <t>MailingStreet</t>
  </si>
  <si>
    <t>郵便番号（その他）</t>
    <phoneticPr fontId="11"/>
  </si>
  <si>
    <t>OtherPostalCode</t>
    <phoneticPr fontId="11"/>
  </si>
  <si>
    <t>都道府県（その他）</t>
    <phoneticPr fontId="11"/>
  </si>
  <si>
    <t>OtherState</t>
    <phoneticPr fontId="11"/>
  </si>
  <si>
    <t>市区郡（その他）</t>
    <phoneticPr fontId="11"/>
  </si>
  <si>
    <t>OtherCity</t>
    <phoneticPr fontId="11"/>
  </si>
  <si>
    <t>町名・番地（その他）</t>
    <phoneticPr fontId="11"/>
  </si>
  <si>
    <t>OtherStreet</t>
    <phoneticPr fontId="11"/>
  </si>
  <si>
    <t>電話</t>
  </si>
  <si>
    <t>Fax</t>
  </si>
  <si>
    <t>Sansan CI人物ID</t>
  </si>
  <si>
    <t>Sansan CI人物ID（名刺連携用）</t>
    <rPh sb="14" eb="19">
      <t>メイシレｎ</t>
    </rPh>
    <phoneticPr fontId="11"/>
  </si>
  <si>
    <t>組織名</t>
    <rPh sb="0" eb="2">
      <t>エイゴ</t>
    </rPh>
    <phoneticPr fontId="11"/>
  </si>
  <si>
    <t>名</t>
    <phoneticPr fontId="11"/>
  </si>
  <si>
    <t>姓</t>
    <phoneticPr fontId="11"/>
  </si>
  <si>
    <t>部署</t>
    <phoneticPr fontId="11"/>
  </si>
  <si>
    <t>役職</t>
    <phoneticPr fontId="11"/>
  </si>
  <si>
    <t>役職ランク</t>
    <phoneticPr fontId="11"/>
  </si>
  <si>
    <t>部署・職種分類</t>
    <phoneticPr fontId="11"/>
  </si>
  <si>
    <t>都道府県</t>
    <rPh sb="0" eb="4">
      <t>トドウフケン</t>
    </rPh>
    <phoneticPr fontId="11"/>
  </si>
  <si>
    <t>地名番地・建物名</t>
    <rPh sb="0" eb="2">
      <t>チメイ</t>
    </rPh>
    <rPh sb="2" eb="4">
      <t>バンチ</t>
    </rPh>
    <rPh sb="5" eb="7">
      <t>タテモノ</t>
    </rPh>
    <rPh sb="7" eb="8">
      <t>メイ</t>
    </rPh>
    <phoneticPr fontId="11"/>
  </si>
  <si>
    <t>電話番号</t>
    <phoneticPr fontId="11"/>
  </si>
  <si>
    <t>FAX番号</t>
    <phoneticPr fontId="11"/>
  </si>
  <si>
    <t>携帯電話番号</t>
    <phoneticPr fontId="11"/>
  </si>
  <si>
    <t>タグ</t>
    <phoneticPr fontId="11"/>
  </si>
  <si>
    <t>Eメールアドレス</t>
    <phoneticPr fontId="11"/>
  </si>
  <si>
    <t>キーワード</t>
    <phoneticPr fontId="11"/>
  </si>
  <si>
    <t xml:space="preserve"> リード[Lead]オブジェクトからのデータ読み込み設定</t>
    <rPh sb="22" eb="23">
      <t xml:space="preserve">ヨミコミ </t>
    </rPh>
    <rPh sb="26" eb="28">
      <t xml:space="preserve">セッテイ </t>
    </rPh>
    <phoneticPr fontId="11"/>
  </si>
  <si>
    <t>リード</t>
    <phoneticPr fontId="3"/>
  </si>
  <si>
    <t>Lead</t>
    <phoneticPr fontId="3"/>
  </si>
  <si>
    <t>会社名</t>
    <rPh sb="0" eb="3">
      <t xml:space="preserve">カイシャメイ </t>
    </rPh>
    <phoneticPr fontId="11"/>
  </si>
  <si>
    <t>Company</t>
    <phoneticPr fontId="11"/>
  </si>
  <si>
    <t>住所</t>
    <rPh sb="0" eb="2">
      <t xml:space="preserve">ジュウショ </t>
    </rPh>
    <phoneticPr fontId="11"/>
  </si>
  <si>
    <t>Address</t>
    <phoneticPr fontId="11"/>
  </si>
  <si>
    <t>住所は標準項目（Address）を利用していますか？</t>
    <rPh sb="0" eb="2">
      <t xml:space="preserve">ジュウショ </t>
    </rPh>
    <rPh sb="3" eb="7">
      <t xml:space="preserve">ユウビンバンゴウ </t>
    </rPh>
    <rPh sb="8" eb="9">
      <t xml:space="preserve">シクグｎ </t>
    </rPh>
    <rPh sb="10" eb="12">
      <t xml:space="preserve">バンチヤ </t>
    </rPh>
    <rPh sb="13" eb="15">
      <t xml:space="preserve">タテモノト </t>
    </rPh>
    <phoneticPr fontId="11"/>
  </si>
  <si>
    <t>PostalCode</t>
  </si>
  <si>
    <t>State</t>
  </si>
  <si>
    <t>市区町村</t>
    <phoneticPr fontId="11"/>
  </si>
  <si>
    <t>市区郡</t>
    <phoneticPr fontId="11"/>
  </si>
  <si>
    <t>City</t>
  </si>
  <si>
    <t>町名・番地</t>
    <phoneticPr fontId="11"/>
  </si>
  <si>
    <t>Street</t>
  </si>
  <si>
    <t xml:space="preserve"> リード[Lead]オブジェクトへのデータ書き込み設定</t>
    <rPh sb="21" eb="22">
      <t xml:space="preserve">カキコミ </t>
    </rPh>
    <rPh sb="25" eb="27">
      <t xml:space="preserve">セッテイ </t>
    </rPh>
    <phoneticPr fontId="11"/>
  </si>
  <si>
    <t xml:space="preserve"> （※1）レコード作成時のポリシー</t>
    <rPh sb="5" eb="8">
      <t>サクセイジノ</t>
    </rPh>
    <phoneticPr fontId="3"/>
  </si>
  <si>
    <t>人物</t>
    <rPh sb="0" eb="2">
      <t>ジンブツ</t>
    </rPh>
    <phoneticPr fontId="11"/>
  </si>
  <si>
    <t>会社</t>
    <rPh sb="0" eb="2">
      <t xml:space="preserve">カイシャ </t>
    </rPh>
    <phoneticPr fontId="3"/>
  </si>
  <si>
    <t>Company</t>
    <phoneticPr fontId="3"/>
  </si>
  <si>
    <t>市区郡</t>
    <rPh sb="0" eb="3">
      <t xml:space="preserve">シクグｎ </t>
    </rPh>
    <phoneticPr fontId="11"/>
  </si>
  <si>
    <t>町名・番地</t>
    <rPh sb="0" eb="2">
      <t xml:space="preserve">チョウメイ </t>
    </rPh>
    <rPh sb="3" eb="5">
      <t xml:space="preserve">バンチ </t>
    </rPh>
    <phoneticPr fontId="11"/>
  </si>
  <si>
    <t>SansanCI_組織</t>
    <rPh sb="9" eb="11">
      <t xml:space="preserve">ソシキ </t>
    </rPh>
    <phoneticPr fontId="11"/>
  </si>
  <si>
    <t>公開URL</t>
    <rPh sb="0" eb="2">
      <t xml:space="preserve">コウカイ </t>
    </rPh>
    <phoneticPr fontId="11"/>
  </si>
  <si>
    <t>SansanCI組織コード</t>
    <rPh sb="8" eb="10">
      <t xml:space="preserve">ソシキコード </t>
    </rPh>
    <phoneticPr fontId="11"/>
  </si>
  <si>
    <t>組織名</t>
    <rPh sb="0" eb="2">
      <t>エイゴ</t>
    </rPh>
    <phoneticPr fontId="23"/>
  </si>
  <si>
    <t>姓</t>
  </si>
  <si>
    <t>役職ランク</t>
  </si>
  <si>
    <t>部署・職種分類</t>
  </si>
  <si>
    <t>携帯電話番号</t>
  </si>
  <si>
    <t>タグ</t>
  </si>
  <si>
    <t>Eメールアドレス</t>
  </si>
  <si>
    <t>SansanCI_拠点</t>
    <rPh sb="9" eb="11">
      <t xml:space="preserve">キョテｎ </t>
    </rPh>
    <phoneticPr fontId="11"/>
  </si>
  <si>
    <t>Sansan CI拠点コード</t>
    <rPh sb="0" eb="2">
      <t>カイシャ</t>
    </rPh>
    <rPh sb="9" eb="11">
      <t>キョテン</t>
    </rPh>
    <phoneticPr fontId="11"/>
  </si>
  <si>
    <t>法人番号</t>
  </si>
  <si>
    <t>商号又は名称</t>
  </si>
  <si>
    <t>商号又は名称フリガナ</t>
  </si>
  <si>
    <t>商号又は名称（英語）</t>
    <rPh sb="0" eb="2">
      <t xml:space="preserve">ショウゴウ </t>
    </rPh>
    <rPh sb="2" eb="3">
      <t xml:space="preserve">マタハ </t>
    </rPh>
    <rPh sb="4" eb="6">
      <t xml:space="preserve">メイショウ </t>
    </rPh>
    <rPh sb="7" eb="9">
      <t xml:space="preserve">エイゴ </t>
    </rPh>
    <phoneticPr fontId="11"/>
  </si>
  <si>
    <t>国内住所の郵便番号</t>
    <rPh sb="0" eb="2">
      <t>コクナイ</t>
    </rPh>
    <rPh sb="2" eb="4">
      <t>ジュウショ</t>
    </rPh>
    <rPh sb="5" eb="9">
      <t>ユウビンバンゴウ</t>
    </rPh>
    <phoneticPr fontId="11"/>
  </si>
  <si>
    <t>国内住所（英語）</t>
    <rPh sb="0" eb="4">
      <t xml:space="preserve">コクナイジュウショ </t>
    </rPh>
    <rPh sb="5" eb="7">
      <t xml:space="preserve">エイゴ </t>
    </rPh>
    <phoneticPr fontId="11"/>
  </si>
  <si>
    <t>データ更新日時</t>
    <rPh sb="0" eb="3">
      <t>コウシンビ</t>
    </rPh>
    <phoneticPr fontId="23"/>
  </si>
  <si>
    <t>法人格コード</t>
  </si>
  <si>
    <t>企業名</t>
  </si>
  <si>
    <t>主業コード</t>
  </si>
  <si>
    <t>主業</t>
  </si>
  <si>
    <t>従業コード</t>
  </si>
  <si>
    <t>従業</t>
  </si>
  <si>
    <t>設立</t>
  </si>
  <si>
    <t>最新決算期</t>
  </si>
  <si>
    <t>代表者役職</t>
  </si>
  <si>
    <t>株式公開区分</t>
  </si>
  <si>
    <t>SATORI 所属企業・組織ID</t>
    <rPh sb="7" eb="9">
      <t xml:space="preserve">キギョウ </t>
    </rPh>
    <rPh sb="12" eb="14">
      <t xml:space="preserve">ソシキ </t>
    </rPh>
    <phoneticPr fontId="11"/>
  </si>
  <si>
    <t>本番</t>
    <rPh sb="0" eb="1">
      <t xml:space="preserve">ホンバン </t>
    </rPh>
    <phoneticPr fontId="11"/>
  </si>
  <si>
    <t>検証(不明の場合は空欄でOKです)</t>
    <rPh sb="0" eb="2">
      <t xml:space="preserve">ケンショウ </t>
    </rPh>
    <rPh sb="3" eb="5">
      <t xml:space="preserve">フメイノバアイハ </t>
    </rPh>
    <rPh sb="9" eb="11">
      <t xml:space="preserve">クウラン </t>
    </rPh>
    <phoneticPr fontId="11"/>
  </si>
  <si>
    <t>SATORIからのデータ読み込み設定</t>
    <rPh sb="12" eb="13">
      <t xml:space="preserve">ヨミコミ </t>
    </rPh>
    <rPh sb="16" eb="18">
      <t xml:space="preserve">セッテイ </t>
    </rPh>
    <phoneticPr fontId="11"/>
  </si>
  <si>
    <t>Sansan Data Hub識別用の項目</t>
    <rPh sb="15" eb="21">
      <t>シキベツヨウコウモク</t>
    </rPh>
    <phoneticPr fontId="3"/>
  </si>
  <si>
    <t>SATORIの項目名</t>
    <phoneticPr fontId="11"/>
  </si>
  <si>
    <t>パラメータ名・識別名</t>
    <phoneticPr fontId="11"/>
  </si>
  <si>
    <t xml:space="preserve"> 読み込み有無</t>
    <phoneticPr fontId="11"/>
  </si>
  <si>
    <t>項目の種類</t>
    <phoneticPr fontId="11"/>
  </si>
  <si>
    <t>項目の権限</t>
    <rPh sb="0" eb="5">
      <t xml:space="preserve">コウモクケンゲン </t>
    </rPh>
    <phoneticPr fontId="11"/>
  </si>
  <si>
    <t>所属企業</t>
    <rPh sb="0" eb="3">
      <t xml:space="preserve">キギョウメイ </t>
    </rPh>
    <phoneticPr fontId="11"/>
  </si>
  <si>
    <t>lead_company_name</t>
  </si>
  <si>
    <t>標準項目</t>
    <rPh sb="0" eb="2">
      <t>ヒョウジュン</t>
    </rPh>
    <rPh sb="2" eb="4">
      <t>コウモク</t>
    </rPh>
    <phoneticPr fontId="11"/>
  </si>
  <si>
    <t>苗字</t>
    <phoneticPr fontId="11"/>
  </si>
  <si>
    <t>last_name</t>
  </si>
  <si>
    <t>名前</t>
    <phoneticPr fontId="11"/>
  </si>
  <si>
    <t>first_name</t>
  </si>
  <si>
    <t>position</t>
  </si>
  <si>
    <t>部門</t>
    <rPh sb="0" eb="2">
      <t xml:space="preserve">ブモｎ </t>
    </rPh>
    <phoneticPr fontId="11"/>
  </si>
  <si>
    <t>department</t>
  </si>
  <si>
    <t>電話番号</t>
    <rPh sb="0" eb="2">
      <t xml:space="preserve">デンワ </t>
    </rPh>
    <rPh sb="2" eb="4">
      <t xml:space="preserve">バンゴウ </t>
    </rPh>
    <phoneticPr fontId="11"/>
  </si>
  <si>
    <t>phone_number</t>
  </si>
  <si>
    <t>携帯電話番号</t>
    <rPh sb="0" eb="2">
      <t xml:space="preserve">ケイタイ </t>
    </rPh>
    <rPh sb="2" eb="6">
      <t xml:space="preserve">デンワバンゴウ </t>
    </rPh>
    <phoneticPr fontId="11"/>
  </si>
  <si>
    <t>mobile_phone_number</t>
  </si>
  <si>
    <t>カスタム項目</t>
    <rPh sb="4" eb="6">
      <t>コウモク</t>
    </rPh>
    <phoneticPr fontId="11"/>
  </si>
  <si>
    <t>メールアドレス</t>
    <phoneticPr fontId="11"/>
  </si>
  <si>
    <t>email</t>
  </si>
  <si>
    <t>読み込む（必須）</t>
    <rPh sb="0" eb="1">
      <t xml:space="preserve">ヨミコム </t>
    </rPh>
    <rPh sb="5" eb="7">
      <t xml:space="preserve">ヒッス </t>
    </rPh>
    <phoneticPr fontId="11"/>
  </si>
  <si>
    <t>Readable</t>
    <phoneticPr fontId="11"/>
  </si>
  <si>
    <t>ウェブサイト</t>
    <phoneticPr fontId="11"/>
  </si>
  <si>
    <t>web_site</t>
  </si>
  <si>
    <t>住所</t>
    <rPh sb="0" eb="1">
      <t xml:space="preserve">ジュウショ </t>
    </rPh>
    <phoneticPr fontId="11"/>
  </si>
  <si>
    <t>address</t>
    <phoneticPr fontId="11"/>
  </si>
  <si>
    <t>町名・番地と建物名</t>
    <rPh sb="0" eb="2">
      <t xml:space="preserve">チョウメイ </t>
    </rPh>
    <rPh sb="3" eb="5">
      <t xml:space="preserve">バンチ </t>
    </rPh>
    <rPh sb="6" eb="9">
      <t xml:space="preserve">タテモノメイ </t>
    </rPh>
    <phoneticPr fontId="3"/>
  </si>
  <si>
    <t>(SATORI開発用)</t>
    <phoneticPr fontId="11"/>
  </si>
  <si>
    <t>hashcode</t>
    <phoneticPr fontId="11"/>
  </si>
  <si>
    <t>created_at</t>
    <phoneticPr fontId="11"/>
  </si>
  <si>
    <t>updated_at</t>
    <phoneticPr fontId="11"/>
  </si>
  <si>
    <t>※SATORIからSansan Data Hubへデータを読み込むための設定テーブルです。</t>
    <phoneticPr fontId="3"/>
  </si>
  <si>
    <t>SATORIへのデータ書き込み設定</t>
    <rPh sb="11" eb="12">
      <t xml:space="preserve">カキコミ </t>
    </rPh>
    <rPh sb="15" eb="17">
      <t xml:space="preserve">セッテイ </t>
    </rPh>
    <phoneticPr fontId="11"/>
  </si>
  <si>
    <t>(※1) レコード作成時のポリシー</t>
    <rPh sb="1" eb="4">
      <t>レコード</t>
    </rPh>
    <rPh sb="5" eb="8">
      <t>サクセイモト</t>
    </rPh>
    <phoneticPr fontId="3"/>
  </si>
  <si>
    <t>(※2)  区切り文字の指定</t>
    <rPh sb="1" eb="4">
      <t>レコード</t>
    </rPh>
    <rPh sb="5" eb="8">
      <t>サクセイモト</t>
    </rPh>
    <phoneticPr fontId="3"/>
  </si>
  <si>
    <t>Sansan Data Hub側の設定</t>
    <phoneticPr fontId="3"/>
  </si>
  <si>
    <t>SATORI側の設定</t>
    <phoneticPr fontId="3"/>
  </si>
  <si>
    <t xml:space="preserve"> 項目名</t>
    <rPh sb="1" eb="4">
      <t xml:space="preserve">コウモクメイ </t>
    </rPh>
    <phoneticPr fontId="3"/>
  </si>
  <si>
    <t>API名</t>
    <phoneticPr fontId="3"/>
  </si>
  <si>
    <t xml:space="preserve"> 項目の権限</t>
    <rPh sb="1" eb="3">
      <t>コウモク</t>
    </rPh>
    <rPh sb="4" eb="6">
      <t xml:space="preserve">ケンゲン </t>
    </rPh>
    <phoneticPr fontId="3"/>
  </si>
  <si>
    <t>(※3) Sansan Data Hubのオブジェクト</t>
    <phoneticPr fontId="11"/>
  </si>
  <si>
    <t>Sansan Data Hubの項目</t>
    <phoneticPr fontId="3"/>
  </si>
  <si>
    <t xml:space="preserve"> (※4) 書き込みポリシー</t>
    <phoneticPr fontId="11"/>
  </si>
  <si>
    <t>必須項目</t>
    <rPh sb="0" eb="4">
      <t xml:space="preserve">ヒッスコウモク </t>
    </rPh>
    <phoneticPr fontId="11"/>
  </si>
  <si>
    <t>所属企業</t>
    <phoneticPr fontId="3"/>
  </si>
  <si>
    <t>lead_company_name</t>
    <phoneticPr fontId="3"/>
  </si>
  <si>
    <t>「新規登録＋更新」→Sansan Data Hubからデータを書き込む際、レコードが存在しなければ新規作成し、存在していればデータを上書き更新します。</t>
    <phoneticPr fontId="11"/>
  </si>
  <si>
    <t>苗字</t>
    <rPh sb="0" eb="2">
      <t xml:space="preserve">ミョウジ </t>
    </rPh>
    <phoneticPr fontId="3"/>
  </si>
  <si>
    <t>last_name</t>
    <phoneticPr fontId="11"/>
  </si>
  <si>
    <t>名前</t>
    <rPh sb="0" eb="2">
      <t xml:space="preserve">ナマエ </t>
    </rPh>
    <phoneticPr fontId="11"/>
  </si>
  <si>
    <t>first_name</t>
    <phoneticPr fontId="11"/>
  </si>
  <si>
    <t>「更新のみ」→Sansan Data Hubからデータを書き込む際、レコードが存在しなければ何もせず、存在しているときのみデータを上書き更新します。</t>
    <phoneticPr fontId="11"/>
  </si>
  <si>
    <t>position</t>
    <phoneticPr fontId="11"/>
  </si>
  <si>
    <t>department</t>
    <phoneticPr fontId="11"/>
  </si>
  <si>
    <t>標準項目</t>
    <rPh sb="0" eb="4">
      <t xml:space="preserve">ヒョウジュンコウモク </t>
    </rPh>
    <phoneticPr fontId="11"/>
  </si>
  <si>
    <t>postalCode</t>
    <phoneticPr fontId="11"/>
  </si>
  <si>
    <t>カスタム項目</t>
    <rPh sb="0" eb="4">
      <t xml:space="preserve">ヒョウジュンコウモク </t>
    </rPh>
    <phoneticPr fontId="11"/>
  </si>
  <si>
    <t>文字列</t>
    <phoneticPr fontId="11"/>
  </si>
  <si>
    <t>state</t>
    <phoneticPr fontId="11"/>
  </si>
  <si>
    <t>カスタム項目</t>
    <phoneticPr fontId="11"/>
  </si>
  <si>
    <t>都市</t>
    <phoneticPr fontId="11"/>
  </si>
  <si>
    <t>city</t>
    <phoneticPr fontId="11"/>
  </si>
  <si>
    <t>street</t>
    <phoneticPr fontId="11"/>
  </si>
  <si>
    <t>都道府県,市区町村,地名番地・建物名</t>
    <rPh sb="0" eb="4">
      <t>トドウフケン</t>
    </rPh>
    <rPh sb="5" eb="7">
      <t>シク</t>
    </rPh>
    <rPh sb="7" eb="9">
      <t>チョウソン</t>
    </rPh>
    <rPh sb="10" eb="12">
      <t>チメイ</t>
    </rPh>
    <rPh sb="12" eb="14">
      <t>バンチ</t>
    </rPh>
    <rPh sb="15" eb="17">
      <t>タテモノ</t>
    </rPh>
    <rPh sb="17" eb="18">
      <t>メイ</t>
    </rPh>
    <phoneticPr fontId="23"/>
  </si>
  <si>
    <t>住所</t>
    <rPh sb="0" eb="2">
      <t>ジュウショ</t>
    </rPh>
    <phoneticPr fontId="11"/>
  </si>
  <si>
    <t>請求先住所（郵便番号）</t>
    <rPh sb="0" eb="5">
      <t xml:space="preserve">セイキュウサキジュウショ </t>
    </rPh>
    <rPh sb="6" eb="10">
      <t xml:space="preserve">ユウビンバンゴウ </t>
    </rPh>
    <phoneticPr fontId="11"/>
  </si>
  <si>
    <t>billingPostalCode</t>
    <phoneticPr fontId="11"/>
  </si>
  <si>
    <t>「部署・職種分類」「キーワード」「タグ」の情報を書き込むときの区切り文字を指定してください。</t>
  </si>
  <si>
    <t>請求先住所（都道府県）</t>
    <rPh sb="0" eb="5">
      <t xml:space="preserve">セイキュウサキジュウショ </t>
    </rPh>
    <rPh sb="6" eb="10">
      <t xml:space="preserve">トドウフケｎ </t>
    </rPh>
    <phoneticPr fontId="11"/>
  </si>
  <si>
    <t>billingState</t>
    <phoneticPr fontId="11"/>
  </si>
  <si>
    <t>　・「CSV」（※）</t>
  </si>
  <si>
    <t>請求先住所（都市）</t>
    <rPh sb="0" eb="5">
      <t xml:space="preserve">セイキュウサキジュウショ </t>
    </rPh>
    <rPh sb="6" eb="8">
      <t xml:space="preserve">トシ </t>
    </rPh>
    <phoneticPr fontId="11"/>
  </si>
  <si>
    <t>billingCity</t>
    <phoneticPr fontId="11"/>
  </si>
  <si>
    <t>　・「,（カンマ）」</t>
  </si>
  <si>
    <t>請求先住所</t>
    <rPh sb="0" eb="5">
      <t xml:space="preserve">セイキュウサキジュウショ </t>
    </rPh>
    <phoneticPr fontId="11"/>
  </si>
  <si>
    <t>billingStreet</t>
    <phoneticPr fontId="11"/>
  </si>
  <si>
    <t>　・「;（セミコロン）」</t>
  </si>
  <si>
    <t>電話番号</t>
    <rPh sb="0" eb="4">
      <t xml:space="preserve">デンワバンゴウ </t>
    </rPh>
    <phoneticPr fontId="11"/>
  </si>
  <si>
    <t>phone_number</t>
    <phoneticPr fontId="11"/>
  </si>
  <si>
    <t>　・「 （スペース）」</t>
  </si>
  <si>
    <t>ファックス番号</t>
    <phoneticPr fontId="11"/>
  </si>
  <si>
    <t>fax</t>
    <phoneticPr fontId="11"/>
  </si>
  <si>
    <t>　・「（区切り文字なし）」</t>
  </si>
  <si>
    <t>mobile_phone_number</t>
    <phoneticPr fontId="11"/>
  </si>
  <si>
    <t>（※）CSVを指定すると、区切り文字を「,（カンマ）」としつつ、値の中にカンマなどの特別な文字が含まれていれば自動的に「"（ダブルクォーテーション）」で囲みます。</t>
  </si>
  <si>
    <t>○</t>
    <phoneticPr fontId="11"/>
  </si>
  <si>
    <t>email</t>
    <phoneticPr fontId="11"/>
  </si>
  <si>
    <t>web_site</t>
    <phoneticPr fontId="11"/>
  </si>
  <si>
    <t>SansanCI_組織</t>
    <phoneticPr fontId="11"/>
  </si>
  <si>
    <t>SansanCI組織コード</t>
    <phoneticPr fontId="11"/>
  </si>
  <si>
    <t>文字列</t>
    <rPh sb="0" eb="3">
      <t xml:space="preserve">モジレツ </t>
    </rPh>
    <phoneticPr fontId="11"/>
  </si>
  <si>
    <t>SansanCI_人物</t>
    <phoneticPr fontId="11"/>
  </si>
  <si>
    <t>Sansan CI人物ID</t>
    <phoneticPr fontId="11"/>
  </si>
  <si>
    <t>文字列</t>
    <rPh sb="0" eb="1">
      <t xml:space="preserve">モジレツ </t>
    </rPh>
    <phoneticPr fontId="11"/>
  </si>
  <si>
    <t>・SansanCI_組織</t>
  </si>
  <si>
    <t>　→名刺情報から会社・組織情報を抜き出して名寄せした情報です。</t>
  </si>
  <si>
    <t>　　特徴としては、「常に最新の情報が反映され続ける」ことです。</t>
  </si>
  <si>
    <t>文字列</t>
  </si>
  <si>
    <t>　　例）</t>
  </si>
  <si>
    <t>　　「Sansan株式会社 本社 佐藤一郎」の名刺を1月1日に取り込み、</t>
    <phoneticPr fontId="11"/>
  </si>
  <si>
    <t>　　「Sansan株式会社 関西支店 鈴木次郎」の名刺を1月2日に取り込んだ場合、</t>
  </si>
  <si>
    <t>　　SansanCI_組織の「Sansan株式会社」の住所情報は関西支店の住所が取り込まれます。</t>
  </si>
  <si>
    <t>・SansanCI_拠点</t>
  </si>
  <si>
    <t>　→名刺情報から会社・組織情報を抜き出し、さらに住所単位で名寄せした情報です。</t>
  </si>
  <si>
    <t>　　会社・組織情報の名寄せができた情報に対してのみ、住所単位の名寄せが可能です。</t>
  </si>
  <si>
    <t>・国税庁</t>
  </si>
  <si>
    <t>　→国税庁に登録されている企業情報です。</t>
  </si>
  <si>
    <t>　　Sansan Data Hubは国税庁の情報DBとAPI連携しており、毎日最新の情報を反映させております。</t>
    <phoneticPr fontId="11"/>
  </si>
  <si>
    <t>複数行テキスト</t>
    <phoneticPr fontId="11"/>
  </si>
  <si>
    <t>・帝国データバンク</t>
  </si>
  <si>
    <t>　→帝国データバンクに登録されている企業情報です。</t>
  </si>
  <si>
    <t>　　国税庁の情報に比べて項目が豊富ですが、更新頻度は四半期に1度です。</t>
  </si>
  <si>
    <t>(Sansan拠点)拠点閉鎖済</t>
    <rPh sb="7" eb="9">
      <t xml:space="preserve">キョテン </t>
    </rPh>
    <phoneticPr fontId="11"/>
  </si>
  <si>
    <t>国税庁</t>
    <phoneticPr fontId="11"/>
  </si>
  <si>
    <t>法人番号</t>
    <phoneticPr fontId="11"/>
  </si>
  <si>
    <t>商号又は名称フリガナ</t>
    <phoneticPr fontId="11"/>
  </si>
  <si>
    <t>「レコード作成時のポリシー」と連動して、レコードを作成したときに書き込むか、既存レコードへ書き込むかを選択します。</t>
  </si>
  <si>
    <t>国内住所の都道府県</t>
    <rPh sb="0" eb="2">
      <t>コクナイ</t>
    </rPh>
    <phoneticPr fontId="11"/>
  </si>
  <si>
    <t>「更新のみ」→対象レコードがすでに存在しているときのみ書き込みます。当該項目がNULLかどうかは関係ありません。</t>
  </si>
  <si>
    <t>「新規登録と更新」→レコードが新規作成されたときも、対象レコードがすでに存在しているときも、当該項目へ書き込みを行います。</t>
  </si>
  <si>
    <t>国内住所の地名番地・建物名</t>
    <rPh sb="0" eb="2">
      <t>コクナイ</t>
    </rPh>
    <rPh sb="5" eb="7">
      <t>チメイ</t>
    </rPh>
    <rPh sb="7" eb="9">
      <t>バンチ</t>
    </rPh>
    <rPh sb="10" eb="12">
      <t>タテモノ</t>
    </rPh>
    <rPh sb="12" eb="13">
      <t>メイ</t>
    </rPh>
    <phoneticPr fontId="11"/>
  </si>
  <si>
    <t>企業コード</t>
    <rPh sb="0" eb="2">
      <t>キギョウ</t>
    </rPh>
    <phoneticPr fontId="11"/>
  </si>
  <si>
    <t>企業名</t>
    <phoneticPr fontId="11"/>
  </si>
  <si>
    <t>資本金レンジ（千円）大</t>
    <rPh sb="10" eb="11">
      <t>ダイ</t>
    </rPh>
    <phoneticPr fontId="11"/>
  </si>
  <si>
    <t>従業員レンジ 大</t>
    <rPh sb="7" eb="8">
      <t>ダイ</t>
    </rPh>
    <phoneticPr fontId="11"/>
  </si>
  <si>
    <t>最新期業績売上高レンジ(百万円) 大</t>
    <rPh sb="17" eb="18">
      <t>ダイ</t>
    </rPh>
    <phoneticPr fontId="11"/>
  </si>
  <si>
    <t>代表者名カナ</t>
    <rPh sb="0" eb="2">
      <t>ダイヒョウシャメイ</t>
    </rPh>
    <phoneticPr fontId="11"/>
  </si>
  <si>
    <t>CSV</t>
  </si>
  <si>
    <t>顧客データHubへ取り込むCSVフォーマット</t>
    <rPh sb="0" eb="2">
      <t xml:space="preserve">コキャク </t>
    </rPh>
    <phoneticPr fontId="11"/>
  </si>
  <si>
    <t>画面表示名</t>
    <rPh sb="0" eb="5">
      <t>ガメンヒョウジメイ</t>
    </rPh>
    <phoneticPr fontId="3"/>
  </si>
  <si>
    <t>ファイル名</t>
    <rPh sb="4" eb="5">
      <t>メイ</t>
    </rPh>
    <phoneticPr fontId="3"/>
  </si>
  <si>
    <t>文字コード</t>
    <rPh sb="0" eb="2">
      <t>モジコード</t>
    </rPh>
    <phoneticPr fontId="11"/>
  </si>
  <si>
    <t>UTF-8 , CRLF</t>
    <phoneticPr fontId="11"/>
  </si>
  <si>
    <t>※取り込むファイルが複数ある場合は、その分だけ「取込CSV」シートをコピーしてください。</t>
    <phoneticPr fontId="11"/>
  </si>
  <si>
    <t>■ ファイル内容</t>
    <rPh sb="6" eb="8">
      <t>ナイヨウ</t>
    </rPh>
    <phoneticPr fontId="3"/>
  </si>
  <si>
    <t>■ 名寄せ項目のマッピング</t>
    <rPh sb="2" eb="4">
      <t>ナヨ</t>
    </rPh>
    <rPh sb="5" eb="7">
      <t>コウモク</t>
    </rPh>
    <phoneticPr fontId="3"/>
  </si>
  <si>
    <t>No.</t>
    <phoneticPr fontId="3"/>
  </si>
  <si>
    <t>ヘッダー名</t>
    <rPh sb="4" eb="5">
      <t>メイ</t>
    </rPh>
    <phoneticPr fontId="3"/>
  </si>
  <si>
    <t>種別</t>
    <rPh sb="0" eb="2">
      <t>シュベツ</t>
    </rPh>
    <phoneticPr fontId="3"/>
  </si>
  <si>
    <t>入力形式</t>
    <rPh sb="0" eb="2">
      <t>ニュウリョク</t>
    </rPh>
    <rPh sb="2" eb="4">
      <t>ケイシキ</t>
    </rPh>
    <phoneticPr fontId="11"/>
  </si>
  <si>
    <t>▼ チェック用</t>
    <rPh sb="6" eb="7">
      <t>ヨウ</t>
    </rPh>
    <phoneticPr fontId="3"/>
  </si>
  <si>
    <t>項目名</t>
    <rPh sb="0" eb="2">
      <t>コウモク</t>
    </rPh>
    <rPh sb="2" eb="3">
      <t>メイ</t>
    </rPh>
    <phoneticPr fontId="3"/>
  </si>
  <si>
    <t>対応するヘッダー名</t>
    <rPh sb="0" eb="2">
      <t>タイオウ</t>
    </rPh>
    <rPh sb="8" eb="9">
      <t>メイ</t>
    </rPh>
    <phoneticPr fontId="3"/>
  </si>
  <si>
    <r>
      <t>ID</t>
    </r>
    <r>
      <rPr>
        <sz val="10"/>
        <color rgb="FFFF0000"/>
        <rFont val="游ゴシック"/>
        <family val="3"/>
        <charset val="128"/>
      </rPr>
      <t>（必須）</t>
    </r>
    <rPh sb="0" eb="2">
      <t>ヒッス</t>
    </rPh>
    <phoneticPr fontId="11"/>
  </si>
  <si>
    <t>副ID</t>
    <rPh sb="0" eb="1">
      <t>フクシャチョウ</t>
    </rPh>
    <phoneticPr fontId="11"/>
  </si>
  <si>
    <t>副従ID</t>
    <rPh sb="0" eb="1">
      <t>ID</t>
    </rPh>
    <rPh sb="1" eb="2">
      <t>シタガウ</t>
    </rPh>
    <phoneticPr fontId="11"/>
  </si>
  <si>
    <r>
      <t>会社名</t>
    </r>
    <r>
      <rPr>
        <sz val="10"/>
        <color rgb="FFFF0000"/>
        <rFont val="游ゴシック"/>
        <family val="3"/>
        <charset val="128"/>
      </rPr>
      <t>（必須）</t>
    </r>
    <rPh sb="0" eb="3">
      <t>カイシャメイ</t>
    </rPh>
    <rPh sb="4" eb="6">
      <t xml:space="preserve">ヒッス </t>
    </rPh>
    <phoneticPr fontId="3"/>
  </si>
  <si>
    <t/>
  </si>
  <si>
    <t>名</t>
    <rPh sb="0" eb="1">
      <t>メイ</t>
    </rPh>
    <phoneticPr fontId="3"/>
  </si>
  <si>
    <t>フルネーム</t>
  </si>
  <si>
    <t>部署</t>
    <rPh sb="0" eb="2">
      <t>ブショ</t>
    </rPh>
    <phoneticPr fontId="3"/>
  </si>
  <si>
    <t>役職</t>
    <rPh sb="0" eb="2">
      <t>ヤクショク</t>
    </rPh>
    <phoneticPr fontId="3"/>
  </si>
  <si>
    <t>携帯番号</t>
    <rPh sb="0" eb="4">
      <t>ケイタイ</t>
    </rPh>
    <phoneticPr fontId="3"/>
  </si>
  <si>
    <t>メールアドレス（優先）</t>
    <rPh sb="8" eb="10">
      <t>ユウセンド</t>
    </rPh>
    <phoneticPr fontId="11"/>
  </si>
  <si>
    <t>メールアドレス（劣後）</t>
    <rPh sb="7" eb="8">
      <t>（</t>
    </rPh>
    <rPh sb="8" eb="10">
      <t>レツゴ</t>
    </rPh>
    <phoneticPr fontId="11"/>
  </si>
  <si>
    <t>郵便番号</t>
    <rPh sb="0" eb="4">
      <t>ユウビ</t>
    </rPh>
    <phoneticPr fontId="3"/>
  </si>
  <si>
    <t>住所（都道府県）</t>
    <rPh sb="0" eb="2">
      <t>ジュウsy</t>
    </rPh>
    <phoneticPr fontId="3"/>
  </si>
  <si>
    <t>住所（市区町村）</t>
    <rPh sb="0" eb="1">
      <t>ジュウsy</t>
    </rPh>
    <phoneticPr fontId="3"/>
  </si>
  <si>
    <t>住所（町名・番地）</t>
    <rPh sb="0" eb="2">
      <t>ジュウsy</t>
    </rPh>
    <phoneticPr fontId="3"/>
  </si>
  <si>
    <t>住所（建物名）</t>
    <rPh sb="0" eb="2">
      <t>ジュウショ</t>
    </rPh>
    <rPh sb="3" eb="6">
      <t>タテモノメイ</t>
    </rPh>
    <phoneticPr fontId="3"/>
  </si>
  <si>
    <t>URL</t>
  </si>
  <si>
    <t>拠点名</t>
    <rPh sb="0" eb="2">
      <t>キョテン</t>
    </rPh>
    <rPh sb="2" eb="3">
      <t>メイ</t>
    </rPh>
    <phoneticPr fontId="3"/>
  </si>
  <si>
    <r>
      <t>作成日時</t>
    </r>
    <r>
      <rPr>
        <sz val="10"/>
        <color rgb="FFFF0000"/>
        <rFont val="游ゴシック"/>
        <family val="3"/>
        <charset val="128"/>
      </rPr>
      <t>（必須）</t>
    </r>
    <rPh sb="0" eb="4">
      <t>サクセイニチジ</t>
    </rPh>
    <phoneticPr fontId="3"/>
  </si>
  <si>
    <r>
      <t>更新日時</t>
    </r>
    <r>
      <rPr>
        <sz val="10"/>
        <color rgb="FFFF0000"/>
        <rFont val="游ゴシック"/>
        <family val="3"/>
        <charset val="128"/>
      </rPr>
      <t>（必須）</t>
    </r>
    <rPh sb="0" eb="4">
      <t>コウシンニチジ</t>
    </rPh>
    <phoneticPr fontId="3"/>
  </si>
  <si>
    <t>東日本顧客リスト</t>
    <phoneticPr fontId="11"/>
  </si>
  <si>
    <t>customers.csv</t>
    <phoneticPr fontId="11"/>
  </si>
  <si>
    <t>No</t>
  </si>
  <si>
    <t>名字</t>
    <rPh sb="0" eb="2">
      <t>ミョウジ</t>
    </rPh>
    <phoneticPr fontId="3"/>
  </si>
  <si>
    <t>名前</t>
    <rPh sb="0" eb="2">
      <t>ナマエ</t>
    </rPh>
    <phoneticPr fontId="3"/>
  </si>
  <si>
    <t>部門</t>
    <rPh sb="0" eb="2">
      <t>ブモン</t>
    </rPh>
    <phoneticPr fontId="3"/>
  </si>
  <si>
    <t>肩書</t>
    <rPh sb="0" eb="2">
      <t>カタガキ</t>
    </rPh>
    <phoneticPr fontId="3"/>
  </si>
  <si>
    <t>郵便番号</t>
    <rPh sb="0" eb="4">
      <t>ユウビンバンゴウ</t>
    </rPh>
    <phoneticPr fontId="3"/>
  </si>
  <si>
    <t>tel</t>
  </si>
  <si>
    <t>担当営業</t>
    <rPh sb="0" eb="4">
      <t>タントウエイギョウ</t>
    </rPh>
    <phoneticPr fontId="3"/>
  </si>
  <si>
    <t>前回訪問日</t>
    <rPh sb="0" eb="2">
      <t>ゼンカイ</t>
    </rPh>
    <rPh sb="2" eb="4">
      <t>ホウモン</t>
    </rPh>
    <rPh sb="4" eb="5">
      <t>ヒ</t>
    </rPh>
    <phoneticPr fontId="3"/>
  </si>
  <si>
    <t>日時</t>
    <rPh sb="0" eb="2">
      <t>ニチジ</t>
    </rPh>
    <phoneticPr fontId="3"/>
  </si>
  <si>
    <t>yyyy/MM/dd HH:mm</t>
    <phoneticPr fontId="11"/>
  </si>
  <si>
    <t>見込み金額</t>
    <rPh sb="0" eb="2">
      <t>ミコ</t>
    </rPh>
    <rPh sb="3" eb="5">
      <t>キンガク</t>
    </rPh>
    <phoneticPr fontId="3"/>
  </si>
  <si>
    <t>数値</t>
    <rPh sb="0" eb="2">
      <t>スウチ</t>
    </rPh>
    <phoneticPr fontId="3"/>
  </si>
  <si>
    <t>メールアドレス（優先）</t>
    <rPh sb="8" eb="10">
      <t>ユウセｎ</t>
    </rPh>
    <phoneticPr fontId="3"/>
  </si>
  <si>
    <t>備考</t>
    <rPh sb="0" eb="2">
      <t>ビコウ</t>
    </rPh>
    <phoneticPr fontId="3"/>
  </si>
  <si>
    <t>メールアドレス（劣後）</t>
    <rPh sb="7" eb="8">
      <t>（</t>
    </rPh>
    <rPh sb="8" eb="10">
      <t>レツゴ</t>
    </rPh>
    <phoneticPr fontId="3"/>
  </si>
  <si>
    <t>追加日時</t>
    <rPh sb="0" eb="2">
      <t>ツイカ</t>
    </rPh>
    <rPh sb="2" eb="4">
      <t>ニチジ</t>
    </rPh>
    <phoneticPr fontId="3"/>
  </si>
  <si>
    <t>更新日時</t>
    <rPh sb="0" eb="2">
      <t>コウシン</t>
    </rPh>
    <rPh sb="2" eb="4">
      <t>ニチジ</t>
    </rPh>
    <phoneticPr fontId="3"/>
  </si>
  <si>
    <t>会社</t>
    <rPh sb="0" eb="2">
      <t xml:space="preserve">カイシャ </t>
    </rPh>
    <phoneticPr fontId="11"/>
  </si>
  <si>
    <t>会社Name</t>
    <rPh sb="0" eb="2">
      <t xml:space="preserve">カイシャ </t>
    </rPh>
    <phoneticPr fontId="11"/>
  </si>
  <si>
    <t>会社PostalCode</t>
    <rPh sb="0" eb="2">
      <t xml:space="preserve">カイシャ </t>
    </rPh>
    <phoneticPr fontId="11"/>
  </si>
  <si>
    <t>会社State</t>
    <phoneticPr fontId="11"/>
  </si>
  <si>
    <t>会社City</t>
    <phoneticPr fontId="11"/>
  </si>
  <si>
    <t>会社Street</t>
    <phoneticPr fontId="11"/>
  </si>
  <si>
    <t>会社Website</t>
    <phoneticPr fontId="11"/>
  </si>
  <si>
    <t>会社Phone</t>
    <phoneticPr fontId="11"/>
  </si>
  <si>
    <t>会社Fax</t>
    <phoneticPr fontId="11"/>
  </si>
  <si>
    <t>組織名</t>
    <rPh sb="0" eb="3">
      <t xml:space="preserve">ソシキメイ </t>
    </rPh>
    <phoneticPr fontId="11"/>
  </si>
  <si>
    <t>地名番地・建物名</t>
    <rPh sb="0" eb="4">
      <t xml:space="preserve">チメイバンチ </t>
    </rPh>
    <rPh sb="5" eb="8">
      <t xml:space="preserve">タテモノメイ </t>
    </rPh>
    <phoneticPr fontId="11"/>
  </si>
  <si>
    <t>FAX番号</t>
    <rPh sb="3" eb="5">
      <t xml:space="preserve">バンゴウ </t>
    </rPh>
    <phoneticPr fontId="11"/>
  </si>
  <si>
    <t>商号又は名称</t>
    <rPh sb="0" eb="2">
      <t xml:space="preserve">ショウゴウ </t>
    </rPh>
    <rPh sb="2" eb="3">
      <t xml:space="preserve">マタハ </t>
    </rPh>
    <rPh sb="4" eb="6">
      <t xml:space="preserve">メイショウ </t>
    </rPh>
    <phoneticPr fontId="11"/>
  </si>
  <si>
    <t>国内住所の郵便番号</t>
    <rPh sb="0" eb="4">
      <t xml:space="preserve">コクナイジュウショノ </t>
    </rPh>
    <rPh sb="5" eb="9">
      <t xml:space="preserve">ユウビンバンゴウ </t>
    </rPh>
    <phoneticPr fontId="11"/>
  </si>
  <si>
    <t>国内住所の都道府県</t>
    <rPh sb="0" eb="4">
      <t xml:space="preserve">コクナイジュウショノトドウフケｎ </t>
    </rPh>
    <phoneticPr fontId="11"/>
  </si>
  <si>
    <t>国内住所の市区町村</t>
    <rPh sb="0" eb="4">
      <t xml:space="preserve">コクナイジュウショノ </t>
    </rPh>
    <rPh sb="5" eb="9">
      <t xml:space="preserve">シクチョウソｎ </t>
    </rPh>
    <phoneticPr fontId="11"/>
  </si>
  <si>
    <t>国内住所の地名番地・建物名</t>
    <rPh sb="0" eb="4">
      <t xml:space="preserve">コクナイジュウショノ </t>
    </rPh>
    <rPh sb="5" eb="9">
      <t xml:space="preserve">チメイバンチ </t>
    </rPh>
    <rPh sb="10" eb="13">
      <t xml:space="preserve">タテモノメイ </t>
    </rPh>
    <phoneticPr fontId="11"/>
  </si>
  <si>
    <t>帝国データバンク</t>
  </si>
  <si>
    <t>企業名</t>
    <rPh sb="0" eb="3">
      <t xml:space="preserve">キギョウメイ </t>
    </rPh>
    <phoneticPr fontId="11"/>
  </si>
  <si>
    <t>帝国データバンク</t>
    <phoneticPr fontId="11"/>
  </si>
  <si>
    <t>拠点</t>
    <rPh sb="0" eb="2">
      <t xml:space="preserve">キョテｎ </t>
    </rPh>
    <phoneticPr fontId="11"/>
  </si>
  <si>
    <t>拠点Name</t>
  </si>
  <si>
    <t>拠点PostalCode</t>
  </si>
  <si>
    <t>拠点State</t>
  </si>
  <si>
    <t>拠点City</t>
  </si>
  <si>
    <t>拠点Street</t>
  </si>
  <si>
    <t>拠点Website</t>
  </si>
  <si>
    <t>拠点Phone</t>
  </si>
  <si>
    <t>拠点Fax</t>
  </si>
  <si>
    <t>SansanCI_拠点</t>
    <rPh sb="0" eb="2">
      <t>キョテn</t>
    </rPh>
    <phoneticPr fontId="11"/>
  </si>
  <si>
    <t>帝国データバンク</t>
    <rPh sb="0" eb="2">
      <t xml:space="preserve">テイコクデータバンｋゥ </t>
    </rPh>
    <phoneticPr fontId="11"/>
  </si>
  <si>
    <t>人物Name</t>
  </si>
  <si>
    <t>人物PostalCode</t>
  </si>
  <si>
    <t>人物State</t>
  </si>
  <si>
    <t>人物City</t>
  </si>
  <si>
    <t>人物Street</t>
  </si>
  <si>
    <t>人物Website</t>
  </si>
  <si>
    <t>人物Phone</t>
  </si>
  <si>
    <t>人物Fax</t>
  </si>
  <si>
    <t>人物LastName</t>
    <rPh sb="0" eb="2">
      <t xml:space="preserve">ジンブツ </t>
    </rPh>
    <phoneticPr fontId="11"/>
  </si>
  <si>
    <t>人物FirstName</t>
    <rPh sb="0" eb="2">
      <t xml:space="preserve">ジンブツ </t>
    </rPh>
    <phoneticPr fontId="11"/>
  </si>
  <si>
    <t>人物Department</t>
    <rPh sb="0" eb="2">
      <t xml:space="preserve">ジンブツ </t>
    </rPh>
    <phoneticPr fontId="11"/>
  </si>
  <si>
    <t>人物Title</t>
    <rPh sb="0" eb="2">
      <t xml:space="preserve">ジンブツ </t>
    </rPh>
    <phoneticPr fontId="11"/>
  </si>
  <si>
    <t>人物MobilePhone</t>
    <rPh sb="0" eb="2">
      <t xml:space="preserve">ジンブツ </t>
    </rPh>
    <phoneticPr fontId="11"/>
  </si>
  <si>
    <t>人物Email</t>
    <rPh sb="0" eb="2">
      <t xml:space="preserve">ジンブツ </t>
    </rPh>
    <phoneticPr fontId="11"/>
  </si>
  <si>
    <t>人物FullName</t>
    <rPh sb="0" eb="2">
      <t xml:space="preserve">ジンブツ </t>
    </rPh>
    <phoneticPr fontId="11"/>
  </si>
  <si>
    <t>人物Address</t>
    <rPh sb="0" eb="2">
      <t xml:space="preserve">ジンブツ </t>
    </rPh>
    <phoneticPr fontId="11"/>
  </si>
  <si>
    <t>フルネーム</t>
    <phoneticPr fontId="11"/>
  </si>
  <si>
    <t>住所(都道府県・市区町村・地名番地・建物名を1行で表記）</t>
  </si>
  <si>
    <t>SansanCI_拠点</t>
    <phoneticPr fontId="11"/>
  </si>
  <si>
    <t>電話番号</t>
    <rPh sb="0" eb="2">
      <t xml:space="preserve">デンワ </t>
    </rPh>
    <phoneticPr fontId="11"/>
  </si>
  <si>
    <t>国内住所</t>
    <rPh sb="0" eb="4">
      <t xml:space="preserve">コクナイジュウショ </t>
    </rPh>
    <phoneticPr fontId="11"/>
  </si>
  <si>
    <t>項目ラベル</t>
    <rPh sb="0" eb="2">
      <t xml:space="preserve">コウモクラベル </t>
    </rPh>
    <phoneticPr fontId="11"/>
  </si>
  <si>
    <t>API参照名(Salesforce)</t>
    <rPh sb="3" eb="6">
      <t xml:space="preserve">サンショウメイ </t>
    </rPh>
    <phoneticPr fontId="11"/>
  </si>
  <si>
    <t>REST API名(Marketo)</t>
    <rPh sb="8" eb="9">
      <t xml:space="preserve">メイ </t>
    </rPh>
    <phoneticPr fontId="11"/>
  </si>
  <si>
    <t>データ型</t>
    <phoneticPr fontId="11"/>
  </si>
  <si>
    <t>サイズ</t>
    <phoneticPr fontId="11"/>
  </si>
  <si>
    <t>データ型</t>
    <rPh sb="3" eb="4">
      <t xml:space="preserve">ガタ </t>
    </rPh>
    <phoneticPr fontId="11"/>
  </si>
  <si>
    <t>SansanCI_人物</t>
    <rPh sb="0" eb="1">
      <t>ジn</t>
    </rPh>
    <phoneticPr fontId="11"/>
  </si>
  <si>
    <t>項目ラベル</t>
  </si>
  <si>
    <t>API参照名(Salesforce)</t>
  </si>
  <si>
    <t>REST API名(Marketo)</t>
  </si>
  <si>
    <t>帝国データバンク</t>
    <rPh sb="3" eb="5">
      <t>ジョウホ</t>
    </rPh>
    <phoneticPr fontId="3"/>
  </si>
  <si>
    <t>固定値</t>
    <rPh sb="0" eb="2">
      <t>コテ</t>
    </rPh>
    <phoneticPr fontId="3"/>
  </si>
  <si>
    <t>(Sansan組織)SOC</t>
    <rPh sb="7" eb="9">
      <t xml:space="preserve">ソシキ </t>
    </rPh>
    <phoneticPr fontId="11"/>
  </si>
  <si>
    <t>sci_sansan_organization_code__c</t>
    <phoneticPr fontId="11"/>
  </si>
  <si>
    <t>sci_sansan_organization_code</t>
  </si>
  <si>
    <t>テキスト</t>
    <phoneticPr fontId="11"/>
  </si>
  <si>
    <t>(Sansan拠点)SLC</t>
    <rPh sb="7" eb="9">
      <t xml:space="preserve">キョテｎ </t>
    </rPh>
    <phoneticPr fontId="11"/>
  </si>
  <si>
    <t>sci_sansan_location_code__c</t>
    <phoneticPr fontId="11"/>
  </si>
  <si>
    <t>sci_sansan_location_code</t>
  </si>
  <si>
    <t>(Sansan人物)人物ID</t>
    <rPh sb="7" eb="9">
      <t xml:space="preserve">ジンブツ </t>
    </rPh>
    <rPh sb="10" eb="12">
      <t xml:space="preserve">ジンブツ </t>
    </rPh>
    <phoneticPr fontId="11"/>
  </si>
  <si>
    <t>sci_sansan_person_personId__c</t>
    <phoneticPr fontId="11"/>
  </si>
  <si>
    <t>sci_sansan_person_personId</t>
  </si>
  <si>
    <t>(国税庁)法人番号</t>
    <rPh sb="1" eb="4">
      <t xml:space="preserve">コクゼイチョウ </t>
    </rPh>
    <rPh sb="5" eb="9">
      <t xml:space="preserve">ホウジンバンゴウ </t>
    </rPh>
    <phoneticPr fontId="11"/>
  </si>
  <si>
    <t>sci_nta_corporateNumber__c</t>
    <phoneticPr fontId="11"/>
  </si>
  <si>
    <t>sci_nta_corporateNumber</t>
  </si>
  <si>
    <t>(TDB)TDB企業コード</t>
    <phoneticPr fontId="11"/>
  </si>
  <si>
    <t>sci_tdb_tdbCorporationCode__c</t>
    <phoneticPr fontId="11"/>
  </si>
  <si>
    <t>sci_tdb_tdbCorporationCode</t>
  </si>
  <si>
    <t>Sansan CI組織コード（名刺連携用）</t>
    <rPh sb="9" eb="11">
      <t xml:space="preserve">ソシキコード </t>
    </rPh>
    <rPh sb="15" eb="20">
      <t xml:space="preserve">メイシレンケイヨウ </t>
    </rPh>
    <phoneticPr fontId="11"/>
  </si>
  <si>
    <t>Sansan_CI__CI_SOC_FK__c</t>
    <phoneticPr fontId="11"/>
  </si>
  <si>
    <t>（Marketoでは使えません）</t>
    <rPh sb="10" eb="11">
      <t xml:space="preserve">ツカエマセｎ </t>
    </rPh>
    <phoneticPr fontId="11"/>
  </si>
  <si>
    <t>(Sansan拠点)拠点名</t>
    <rPh sb="10" eb="13">
      <t xml:space="preserve">キョテンメイ </t>
    </rPh>
    <phoneticPr fontId="11"/>
  </si>
  <si>
    <t>sci_location_name__c</t>
    <phoneticPr fontId="11"/>
  </si>
  <si>
    <t>sci_location_name</t>
  </si>
  <si>
    <t>Sansan CI人物ID（名刺連携用）</t>
    <rPh sb="9" eb="11">
      <t xml:space="preserve">ジンブツ </t>
    </rPh>
    <phoneticPr fontId="11"/>
  </si>
  <si>
    <t>Sansan_CI__CI_PersonId_FK__c</t>
    <phoneticPr fontId="11"/>
  </si>
  <si>
    <t>(国税庁)商号又は名称</t>
  </si>
  <si>
    <t>sci_nta_corporateName__c</t>
    <phoneticPr fontId="11"/>
  </si>
  <si>
    <t>sci_nta_corporateName</t>
  </si>
  <si>
    <t>(TDB)法人格コード</t>
  </si>
  <si>
    <t>sci_tdb_juridicalPersonCode__c</t>
    <phoneticPr fontId="11"/>
  </si>
  <si>
    <t>sci_tdb_juridicalPersonCode</t>
  </si>
  <si>
    <t>組織名</t>
    <phoneticPr fontId="23"/>
  </si>
  <si>
    <t>(Sansan組織)組織名</t>
    <rPh sb="10" eb="13">
      <t xml:space="preserve">ソシキメイ </t>
    </rPh>
    <phoneticPr fontId="11"/>
  </si>
  <si>
    <t>sci_org_name__c</t>
    <phoneticPr fontId="11"/>
  </si>
  <si>
    <t>sci_org_name</t>
  </si>
  <si>
    <t>(Sansan拠点)郵便番号</t>
    <rPh sb="10" eb="14">
      <t xml:space="preserve">ユウビンバンゴウ </t>
    </rPh>
    <phoneticPr fontId="11"/>
  </si>
  <si>
    <t>sci_location_address_postalCode__c</t>
    <phoneticPr fontId="11"/>
  </si>
  <si>
    <t>sci_location_address_postalCode</t>
  </si>
  <si>
    <t>(Sansan人物)組織名</t>
    <rPh sb="10" eb="13">
      <t xml:space="preserve">ソシキメイ </t>
    </rPh>
    <phoneticPr fontId="11"/>
  </si>
  <si>
    <t>sci_person_organizationName__c</t>
    <phoneticPr fontId="11"/>
  </si>
  <si>
    <t>sci_person_organizationName</t>
  </si>
  <si>
    <t>(国税庁)商号又は名称フリガナ</t>
  </si>
  <si>
    <t>sci_nta_corporateName_kana__c</t>
    <phoneticPr fontId="11"/>
  </si>
  <si>
    <t>sci_nta_corporateName_kana</t>
  </si>
  <si>
    <t>検索用カナ企業名</t>
    <phoneticPr fontId="23"/>
  </si>
  <si>
    <t>(TDB)検索用カナ企業名</t>
  </si>
  <si>
    <t>sci_tdb_companyname_kana__c</t>
    <phoneticPr fontId="11"/>
  </si>
  <si>
    <t>sci_tdb_companyname_kana</t>
  </si>
  <si>
    <t>組織名(英語表記）</t>
    <rPh sb="0" eb="3">
      <t xml:space="preserve">ソシキメイ </t>
    </rPh>
    <rPh sb="4" eb="8">
      <t xml:space="preserve">エイゴヒョウキ </t>
    </rPh>
    <phoneticPr fontId="11"/>
  </si>
  <si>
    <t>(Sansan組織)組織名(英語)</t>
    <rPh sb="10" eb="13">
      <t xml:space="preserve">ソシキメイ </t>
    </rPh>
    <rPh sb="14" eb="16">
      <t xml:space="preserve">エイゴ </t>
    </rPh>
    <phoneticPr fontId="11"/>
  </si>
  <si>
    <t>sci_org_name_en__c</t>
    <phoneticPr fontId="11"/>
  </si>
  <si>
    <t>sci_org_name_en</t>
  </si>
  <si>
    <t>住所(都道府県・市区町村・地名番地・建物名を1行で表記）</t>
    <rPh sb="0" eb="2">
      <t>ジュウショ</t>
    </rPh>
    <phoneticPr fontId="11"/>
  </si>
  <si>
    <t>(Sansan拠点)住所</t>
    <rPh sb="10" eb="12">
      <t xml:space="preserve">ジュウショ </t>
    </rPh>
    <phoneticPr fontId="11"/>
  </si>
  <si>
    <t>sci_location_address__c</t>
    <phoneticPr fontId="11"/>
  </si>
  <si>
    <t>sci_location_address</t>
  </si>
  <si>
    <t>名</t>
    <phoneticPr fontId="23"/>
  </si>
  <si>
    <t>(Sansan人物)名</t>
    <rPh sb="10" eb="11">
      <t xml:space="preserve">メイ </t>
    </rPh>
    <phoneticPr fontId="11"/>
  </si>
  <si>
    <t>sci_person_firstName__c</t>
    <phoneticPr fontId="11"/>
  </si>
  <si>
    <t>sci_person_firstName</t>
  </si>
  <si>
    <t>(国税庁)商号又は名称（英語）</t>
    <rPh sb="1" eb="4">
      <t xml:space="preserve">コクゼイチョウ </t>
    </rPh>
    <rPh sb="5" eb="7">
      <t xml:space="preserve">ショウゴウ </t>
    </rPh>
    <rPh sb="7" eb="8">
      <t xml:space="preserve">マタハ </t>
    </rPh>
    <rPh sb="9" eb="11">
      <t xml:space="preserve">メイショウ </t>
    </rPh>
    <rPh sb="12" eb="14">
      <t xml:space="preserve">エイゴ </t>
    </rPh>
    <phoneticPr fontId="11"/>
  </si>
  <si>
    <t>sci_nta_corporateName_en__c</t>
    <phoneticPr fontId="11"/>
  </si>
  <si>
    <t>sci_nta_corporateName_en</t>
  </si>
  <si>
    <t>検索用漢字企業名</t>
    <phoneticPr fontId="23"/>
  </si>
  <si>
    <t>(TDB)検索用漢字企業名</t>
  </si>
  <si>
    <t>sci_tdb_companyname_kanji__c</t>
    <phoneticPr fontId="11"/>
  </si>
  <si>
    <t>sci_tdb_companyname_kanji</t>
  </si>
  <si>
    <t>(Sansan組織)郵便番号</t>
    <rPh sb="10" eb="14">
      <t xml:space="preserve">ユウビンバンゴウ </t>
    </rPh>
    <phoneticPr fontId="11"/>
  </si>
  <si>
    <t>sci_org_address_postalCode__c</t>
    <phoneticPr fontId="11"/>
  </si>
  <si>
    <t>sci_org_address_postalCode</t>
  </si>
  <si>
    <t>(Sansan拠点)国コード</t>
    <rPh sb="10" eb="11">
      <t xml:space="preserve">クニコード </t>
    </rPh>
    <phoneticPr fontId="11"/>
  </si>
  <si>
    <t>sci_location_address_countryCode__c</t>
    <phoneticPr fontId="11"/>
  </si>
  <si>
    <t>sci_location_address_countryCode</t>
  </si>
  <si>
    <t>姓</t>
    <phoneticPr fontId="23"/>
  </si>
  <si>
    <t>(Sansan人物)姓</t>
    <rPh sb="10" eb="11">
      <t xml:space="preserve">セイ </t>
    </rPh>
    <phoneticPr fontId="11"/>
  </si>
  <si>
    <t>sci_person_lastName__c</t>
    <phoneticPr fontId="11"/>
  </si>
  <si>
    <t>sci_person_lastName</t>
  </si>
  <si>
    <t>(国税庁)国内住所の郵便番号</t>
  </si>
  <si>
    <t>sci_nta_addressInside_postalCode__c</t>
    <phoneticPr fontId="11"/>
  </si>
  <si>
    <t>sci_nta_addressInside_postalCode</t>
  </si>
  <si>
    <t>(TDB)企業名</t>
  </si>
  <si>
    <t>sci_tdb_tradeName__c</t>
    <phoneticPr fontId="11"/>
  </si>
  <si>
    <t>sci_tdb_tradeName</t>
  </si>
  <si>
    <t>住所(都道府県・市区町村・地名番地・建物名を1行で表記）</t>
    <rPh sb="3" eb="7">
      <t xml:space="preserve">トドウフケｎ </t>
    </rPh>
    <rPh sb="8" eb="12">
      <t xml:space="preserve">シクチョウソｎ </t>
    </rPh>
    <rPh sb="13" eb="17">
      <t xml:space="preserve">チメイバンチ </t>
    </rPh>
    <rPh sb="18" eb="21">
      <t xml:space="preserve">タテモノメイ </t>
    </rPh>
    <phoneticPr fontId="23"/>
  </si>
  <si>
    <t>(Sansan組織)住所</t>
    <rPh sb="10" eb="12">
      <t xml:space="preserve">ジュウショ </t>
    </rPh>
    <phoneticPr fontId="11"/>
  </si>
  <si>
    <t>sci_org_address__c</t>
    <phoneticPr fontId="11"/>
  </si>
  <si>
    <t>sci_org_address</t>
  </si>
  <si>
    <t>(Sansan拠点)都道府県</t>
    <rPh sb="10" eb="14">
      <t xml:space="preserve">トドウフケｎ </t>
    </rPh>
    <phoneticPr fontId="11"/>
  </si>
  <si>
    <t>sci_location_address_state__c</t>
    <phoneticPr fontId="11"/>
  </si>
  <si>
    <t>sci_location_address_state</t>
  </si>
  <si>
    <t>氏名</t>
    <rPh sb="0" eb="2">
      <t xml:space="preserve">シメイ </t>
    </rPh>
    <phoneticPr fontId="11"/>
  </si>
  <si>
    <t>(Sansan人物)氏名</t>
    <rPh sb="10" eb="12">
      <t xml:space="preserve">シメイ </t>
    </rPh>
    <phoneticPr fontId="11"/>
  </si>
  <si>
    <t>sci_person_fullname__c</t>
    <phoneticPr fontId="11"/>
  </si>
  <si>
    <t>sci_person_fullname</t>
  </si>
  <si>
    <t>国内住所(都道府県・市区町村・地名番地・建物名を1行で表記）</t>
    <rPh sb="0" eb="2">
      <t>コクナイ</t>
    </rPh>
    <phoneticPr fontId="23"/>
  </si>
  <si>
    <t>(国税庁)国内住所</t>
  </si>
  <si>
    <t>sci_nta_addressinside__c</t>
    <phoneticPr fontId="11"/>
  </si>
  <si>
    <t>sci_nta_addressinside</t>
  </si>
  <si>
    <t>ロングテキストエリア</t>
    <phoneticPr fontId="11"/>
  </si>
  <si>
    <t>(TDB)郵便番号</t>
  </si>
  <si>
    <t>sci_tdb_address_postalCode__c</t>
    <phoneticPr fontId="11"/>
  </si>
  <si>
    <t>sci_tdb_address_postalCode</t>
  </si>
  <si>
    <t>住所(1行表記、英語表記)</t>
    <rPh sb="0" eb="2">
      <t xml:space="preserve">ジュウショ </t>
    </rPh>
    <rPh sb="5" eb="7">
      <t xml:space="preserve">ヒョウキ </t>
    </rPh>
    <rPh sb="8" eb="10">
      <t xml:space="preserve">エイゴ </t>
    </rPh>
    <rPh sb="10" eb="12">
      <t xml:space="preserve">ヒョウキ </t>
    </rPh>
    <phoneticPr fontId="11"/>
  </si>
  <si>
    <t>(Sansan組織)住所(英語)</t>
    <rPh sb="10" eb="12">
      <t xml:space="preserve">ジュウショ </t>
    </rPh>
    <rPh sb="13" eb="15">
      <t xml:space="preserve">エイゴ </t>
    </rPh>
    <phoneticPr fontId="11"/>
  </si>
  <si>
    <t>sci_org_address_en__c</t>
    <phoneticPr fontId="11"/>
  </si>
  <si>
    <t>sci_org_address_en</t>
  </si>
  <si>
    <t>(Sansan拠点)市区町村</t>
    <rPh sb="10" eb="14">
      <t xml:space="preserve">シクチョウソｎ </t>
    </rPh>
    <phoneticPr fontId="11"/>
  </si>
  <si>
    <t>sci_location_address_city__c</t>
    <phoneticPr fontId="11"/>
  </si>
  <si>
    <t>sci_location_address_city</t>
  </si>
  <si>
    <t>部署</t>
    <phoneticPr fontId="23"/>
  </si>
  <si>
    <t>(Sansan人物)部署</t>
    <rPh sb="10" eb="12">
      <t xml:space="preserve">ブショ </t>
    </rPh>
    <phoneticPr fontId="11"/>
  </si>
  <si>
    <t>sci_person_department__c</t>
    <phoneticPr fontId="11"/>
  </si>
  <si>
    <t>sci_person_department</t>
  </si>
  <si>
    <t>(国税庁)国内住所（英語）</t>
    <rPh sb="1" eb="4">
      <t xml:space="preserve">コクゼイチョウ </t>
    </rPh>
    <rPh sb="5" eb="9">
      <t xml:space="preserve">コクナイジュウショ </t>
    </rPh>
    <rPh sb="10" eb="12">
      <t xml:space="preserve">エイゴ </t>
    </rPh>
    <phoneticPr fontId="11"/>
  </si>
  <si>
    <t>sci_nta_addressInside_address_en__c</t>
    <phoneticPr fontId="11"/>
  </si>
  <si>
    <t>sci_nta_addressInside_address_en</t>
  </si>
  <si>
    <t>ロケーションバーコードナンバー</t>
    <phoneticPr fontId="23"/>
  </si>
  <si>
    <t>(TDB)ロケーションバーコードナンバー</t>
  </si>
  <si>
    <t>sci_tdb_locationnumber__c</t>
    <phoneticPr fontId="11"/>
  </si>
  <si>
    <t>sci_tdb_locationnumber</t>
  </si>
  <si>
    <t>(Sansan組織)国コード</t>
    <rPh sb="10" eb="11">
      <t xml:space="preserve">クニコード </t>
    </rPh>
    <phoneticPr fontId="11"/>
  </si>
  <si>
    <t>sci_org_countrycode__c</t>
    <phoneticPr fontId="11"/>
  </si>
  <si>
    <t>sci_org_countrycode</t>
  </si>
  <si>
    <t>地名番地</t>
    <rPh sb="0" eb="2">
      <t>チメイ</t>
    </rPh>
    <rPh sb="2" eb="4">
      <t>バンチ</t>
    </rPh>
    <phoneticPr fontId="11"/>
  </si>
  <si>
    <t>(Sansan拠点)地名番地</t>
    <rPh sb="10" eb="14">
      <t xml:space="preserve">チメイバンチ </t>
    </rPh>
    <phoneticPr fontId="11"/>
  </si>
  <si>
    <t>sci_location_address_streetonly__c</t>
    <phoneticPr fontId="11"/>
  </si>
  <si>
    <t>sci_location_address_streetonly</t>
  </si>
  <si>
    <t>役職</t>
    <phoneticPr fontId="23"/>
  </si>
  <si>
    <t>(Sansan人物)役職</t>
    <rPh sb="10" eb="12">
      <t xml:space="preserve">ヤクショク </t>
    </rPh>
    <phoneticPr fontId="11"/>
  </si>
  <si>
    <t>sci_person_position__c</t>
    <phoneticPr fontId="11"/>
  </si>
  <si>
    <t>sci_person_position</t>
  </si>
  <si>
    <t>国内住所の国コード</t>
    <rPh sb="5" eb="6">
      <t>クニ</t>
    </rPh>
    <phoneticPr fontId="23"/>
  </si>
  <si>
    <t>(国税庁)国内住所の国コード</t>
  </si>
  <si>
    <t>sci_nta_addressinside_countrycode__c</t>
    <phoneticPr fontId="11"/>
  </si>
  <si>
    <t>sci_nta_addressinside_countrycode</t>
  </si>
  <si>
    <t>住所コード</t>
    <phoneticPr fontId="23"/>
  </si>
  <si>
    <t>(TDB)住所コード</t>
  </si>
  <si>
    <t>sci_tdb_addresscode__c</t>
    <phoneticPr fontId="11"/>
  </si>
  <si>
    <t>sci_tdb_addresscode</t>
  </si>
  <si>
    <t>(Sansan組織)都道府県</t>
    <rPh sb="10" eb="14">
      <t xml:space="preserve">トドウフケｎ </t>
    </rPh>
    <phoneticPr fontId="11"/>
  </si>
  <si>
    <t>sci_org_address_state__c</t>
    <phoneticPr fontId="11"/>
  </si>
  <si>
    <t>sci_org_address_state</t>
  </si>
  <si>
    <t>建物名</t>
    <rPh sb="0" eb="2">
      <t>タテモノ</t>
    </rPh>
    <rPh sb="2" eb="3">
      <t>メイ</t>
    </rPh>
    <phoneticPr fontId="11"/>
  </si>
  <si>
    <t>(Sansan拠点)建物名</t>
    <rPh sb="10" eb="13">
      <t xml:space="preserve">タテモノメイ </t>
    </rPh>
    <phoneticPr fontId="11"/>
  </si>
  <si>
    <t>sci_location_address_building__c</t>
    <phoneticPr fontId="11"/>
  </si>
  <si>
    <t>sci_location_address_building</t>
  </si>
  <si>
    <t>役職ランク</t>
    <phoneticPr fontId="23"/>
  </si>
  <si>
    <t>(Sansan人物)役職ランク</t>
    <rPh sb="10" eb="12">
      <t xml:space="preserve">ヤクショクランク </t>
    </rPh>
    <phoneticPr fontId="11"/>
  </si>
  <si>
    <t>sci_sansan_person_positionRank__c</t>
    <phoneticPr fontId="11"/>
  </si>
  <si>
    <t>sci_sansan_person_positionRank</t>
  </si>
  <si>
    <t>(国税庁)国内住所の都道府県</t>
  </si>
  <si>
    <t>sci_nta_addressInside_state__c</t>
    <phoneticPr fontId="11"/>
  </si>
  <si>
    <t>sci_nta_addressInside_state</t>
  </si>
  <si>
    <t>住所(都道府県・市区町村・地名番地・建物名を1行で表記）</t>
    <phoneticPr fontId="23"/>
  </si>
  <si>
    <t>(TDB)住所</t>
  </si>
  <si>
    <t>sci_tdb_address__c</t>
    <phoneticPr fontId="11"/>
  </si>
  <si>
    <t>sci_tdb_address</t>
  </si>
  <si>
    <t>(Sansan組織)市区町村</t>
    <rPh sb="10" eb="14">
      <t xml:space="preserve">シクチョウソｎ </t>
    </rPh>
    <phoneticPr fontId="11"/>
  </si>
  <si>
    <t>sci_org_address_city__c</t>
    <phoneticPr fontId="11"/>
  </si>
  <si>
    <t>sci_org_address_city</t>
  </si>
  <si>
    <t>(Sansan拠点)地名番地・建物名</t>
    <rPh sb="10" eb="14">
      <t xml:space="preserve">チメイバンチ </t>
    </rPh>
    <rPh sb="15" eb="18">
      <t xml:space="preserve">タテモノメイ </t>
    </rPh>
    <phoneticPr fontId="11"/>
  </si>
  <si>
    <t>sci_location_address_street__c</t>
    <phoneticPr fontId="11"/>
  </si>
  <si>
    <t>sci_location_address_street</t>
  </si>
  <si>
    <t>(Sansan人物)部署・職種分類</t>
    <rPh sb="10" eb="12">
      <t xml:space="preserve">ブショ </t>
    </rPh>
    <rPh sb="13" eb="15">
      <t xml:space="preserve">ショクシュ </t>
    </rPh>
    <rPh sb="15" eb="17">
      <t xml:space="preserve">ブンルイ </t>
    </rPh>
    <phoneticPr fontId="11"/>
  </si>
  <si>
    <t>sci_sansan_person_occupations__c</t>
    <phoneticPr fontId="11"/>
  </si>
  <si>
    <t>sci_sansan_person_occupations</t>
  </si>
  <si>
    <t>(国税庁)国内住所の市区町村</t>
  </si>
  <si>
    <t>sci_nta_addressInside_city__c</t>
    <phoneticPr fontId="11"/>
  </si>
  <si>
    <t>sci_nta_addressInside_city</t>
  </si>
  <si>
    <t>(TDB)国コード</t>
  </si>
  <si>
    <t>sci_tdb_countrycode__c</t>
    <phoneticPr fontId="11"/>
  </si>
  <si>
    <t>sci_tdb_countrycode</t>
  </si>
  <si>
    <t>(Sansan組織)地名番地</t>
    <rPh sb="10" eb="14">
      <t xml:space="preserve">チメイバンチ </t>
    </rPh>
    <phoneticPr fontId="11"/>
  </si>
  <si>
    <t>sci_org_address_streetonly__c</t>
    <phoneticPr fontId="11"/>
  </si>
  <si>
    <t>sci_org_address_streetonly</t>
  </si>
  <si>
    <t>(Sansan拠点)閉鎖(β)</t>
    <rPh sb="10" eb="12">
      <t xml:space="preserve">ヘイサハンテイ </t>
    </rPh>
    <phoneticPr fontId="11"/>
  </si>
  <si>
    <t>sci_sansan_location_isClosed__c</t>
    <phoneticPr fontId="11"/>
  </si>
  <si>
    <t>sci_sansan_location_isClosed</t>
    <phoneticPr fontId="11"/>
  </si>
  <si>
    <t>論理値(チェックボックス)</t>
    <rPh sb="0" eb="3">
      <t xml:space="preserve">ロンリチ </t>
    </rPh>
    <phoneticPr fontId="11"/>
  </si>
  <si>
    <t>True / False</t>
    <phoneticPr fontId="11"/>
  </si>
  <si>
    <t>(Sansan人物)郵便番号</t>
    <rPh sb="10" eb="14">
      <t xml:space="preserve">ユウビンバンゴウ </t>
    </rPh>
    <phoneticPr fontId="11"/>
  </si>
  <si>
    <t>sci_person_address_postalCode__c</t>
    <phoneticPr fontId="11"/>
  </si>
  <si>
    <t>sci_person_address_postalCode</t>
  </si>
  <si>
    <t>国内住所の地名番地</t>
    <rPh sb="0" eb="2">
      <t>コクナイ</t>
    </rPh>
    <rPh sb="5" eb="7">
      <t>チメイ</t>
    </rPh>
    <rPh sb="7" eb="9">
      <t>バンチ</t>
    </rPh>
    <phoneticPr fontId="23"/>
  </si>
  <si>
    <t>(国税庁)国内住所の地名番地</t>
  </si>
  <si>
    <t>sci_nta_addressinside_streetonly__c</t>
    <phoneticPr fontId="11"/>
  </si>
  <si>
    <t>sci_nta_addressinside_streetonly</t>
  </si>
  <si>
    <t>(TDB)都道府県</t>
  </si>
  <si>
    <t>sci_tdb_address_state__c</t>
    <phoneticPr fontId="11"/>
  </si>
  <si>
    <t>sci_tdb_address_state</t>
  </si>
  <si>
    <t>(Sansan組織)建物名</t>
    <rPh sb="10" eb="13">
      <t xml:space="preserve">タテモノメイ </t>
    </rPh>
    <phoneticPr fontId="11"/>
  </si>
  <si>
    <t>sci_org_address_building__c</t>
    <phoneticPr fontId="11"/>
  </si>
  <si>
    <t>sci_org_address_building</t>
  </si>
  <si>
    <t>データ作成日時</t>
    <phoneticPr fontId="11"/>
  </si>
  <si>
    <t>(Sansan拠点)データ作成日時</t>
    <rPh sb="7" eb="9">
      <t xml:space="preserve">キョテｎ </t>
    </rPh>
    <phoneticPr fontId="11"/>
  </si>
  <si>
    <t>sci_location_createdate__c</t>
    <phoneticPr fontId="11"/>
  </si>
  <si>
    <t>sci_location_createdate</t>
    <phoneticPr fontId="11"/>
  </si>
  <si>
    <t>(Sansan人物)住所</t>
    <rPh sb="10" eb="12">
      <t xml:space="preserve">ジュウショ </t>
    </rPh>
    <phoneticPr fontId="11"/>
  </si>
  <si>
    <t>sci_person_address__c</t>
    <phoneticPr fontId="11"/>
  </si>
  <si>
    <t>sci_person_address</t>
  </si>
  <si>
    <t>国内住所の建物名</t>
    <rPh sb="0" eb="2">
      <t>コクナイ</t>
    </rPh>
    <rPh sb="2" eb="4">
      <t>ジュウショ</t>
    </rPh>
    <rPh sb="5" eb="7">
      <t>タテモノ</t>
    </rPh>
    <rPh sb="7" eb="8">
      <t>メイ</t>
    </rPh>
    <phoneticPr fontId="11"/>
  </si>
  <si>
    <t>(国税庁)国内住所の建物名</t>
  </si>
  <si>
    <t>sci_nta_addressinside_building__c</t>
    <phoneticPr fontId="11"/>
  </si>
  <si>
    <t>sci_nta_addressinside_building</t>
  </si>
  <si>
    <t>(TDB)市区町村</t>
  </si>
  <si>
    <t>sci_tdb_address_city__c</t>
    <phoneticPr fontId="11"/>
  </si>
  <si>
    <t>sci_tdb_address_city</t>
  </si>
  <si>
    <t>(Sansan組織)地名番地・建物名</t>
    <rPh sb="10" eb="14">
      <t xml:space="preserve">チメイバンチ </t>
    </rPh>
    <rPh sb="15" eb="18">
      <t xml:space="preserve">タテモノメイ </t>
    </rPh>
    <phoneticPr fontId="11"/>
  </si>
  <si>
    <t>sci_org_address_street__c</t>
    <phoneticPr fontId="11"/>
  </si>
  <si>
    <t>sci_org_address_street</t>
  </si>
  <si>
    <t>データ更新日時</t>
    <rPh sb="5" eb="6">
      <t xml:space="preserve">ニチジ </t>
    </rPh>
    <rPh sb="6" eb="7">
      <t xml:space="preserve">ジ </t>
    </rPh>
    <phoneticPr fontId="11"/>
  </si>
  <si>
    <t>(Sansan拠点)データ更新日時</t>
    <rPh sb="7" eb="9">
      <t xml:space="preserve">キョテｎ </t>
    </rPh>
    <rPh sb="15" eb="17">
      <t xml:space="preserve">ニチジ </t>
    </rPh>
    <phoneticPr fontId="11"/>
  </si>
  <si>
    <t>sci_location_updatedate__c</t>
    <phoneticPr fontId="11"/>
  </si>
  <si>
    <t>sci_location_updatedate</t>
    <phoneticPr fontId="11"/>
  </si>
  <si>
    <t>(Sansan人物)国コード</t>
    <rPh sb="10" eb="11">
      <t xml:space="preserve">クニコード </t>
    </rPh>
    <phoneticPr fontId="11"/>
  </si>
  <si>
    <t>sci_person_address_countryCode__c</t>
    <phoneticPr fontId="11"/>
  </si>
  <si>
    <t>sci_person_address_countryCode</t>
  </si>
  <si>
    <t>(国税庁)国内住所の地名番地・建物名</t>
  </si>
  <si>
    <t>sci_nta_addressInside_street__c</t>
    <phoneticPr fontId="11"/>
  </si>
  <si>
    <t>sci_nta_addressInside_street</t>
  </si>
  <si>
    <t>(TDB)地名番地</t>
  </si>
  <si>
    <t>sci_tdb_address_streetonly__c</t>
    <phoneticPr fontId="11"/>
  </si>
  <si>
    <t>sci_tdb_address_streetonly</t>
  </si>
  <si>
    <t>電話番号</t>
    <phoneticPr fontId="23"/>
  </si>
  <si>
    <t>(Sansan組織)電話番号</t>
    <rPh sb="10" eb="14">
      <t xml:space="preserve">デンワバンゴウ </t>
    </rPh>
    <phoneticPr fontId="11"/>
  </si>
  <si>
    <t>sci_org_phone__c</t>
    <phoneticPr fontId="11"/>
  </si>
  <si>
    <t>sci_org_phone</t>
  </si>
  <si>
    <t>(Sansan人物)都道府県</t>
    <rPh sb="10" eb="14">
      <t>トドウ</t>
    </rPh>
    <phoneticPr fontId="11"/>
  </si>
  <si>
    <t>sci_person_address_state__c</t>
    <phoneticPr fontId="11"/>
  </si>
  <si>
    <t>sci_person_address_state</t>
  </si>
  <si>
    <t>国外住所</t>
    <rPh sb="0" eb="2">
      <t>コクガイ</t>
    </rPh>
    <phoneticPr fontId="23"/>
  </si>
  <si>
    <t>(国税庁)国外住所</t>
  </si>
  <si>
    <t>sci_nta_foreignaddress__c</t>
    <phoneticPr fontId="11"/>
  </si>
  <si>
    <t>sci_nta_foreignaddress</t>
  </si>
  <si>
    <t>(TDB)建物名</t>
  </si>
  <si>
    <t>sci_tdb_address_building__c</t>
    <phoneticPr fontId="11"/>
  </si>
  <si>
    <t>sci_tdb_address_building</t>
  </si>
  <si>
    <t>FAX番号</t>
    <phoneticPr fontId="23"/>
  </si>
  <si>
    <t>(Sansan組織)FAX番号</t>
    <rPh sb="13" eb="15">
      <t xml:space="preserve">バンゴウ </t>
    </rPh>
    <phoneticPr fontId="11"/>
  </si>
  <si>
    <t>sci_org_fax__c</t>
    <phoneticPr fontId="11"/>
  </si>
  <si>
    <t>sci_org_fax</t>
  </si>
  <si>
    <t>(Sansan人物)市区町村</t>
    <rPh sb="10" eb="14">
      <t>シク</t>
    </rPh>
    <phoneticPr fontId="11"/>
  </si>
  <si>
    <t>sci_person_address_city__c</t>
    <phoneticPr fontId="11"/>
  </si>
  <si>
    <t>sci_person_address_city</t>
  </si>
  <si>
    <t>データ作成日時</t>
    <rPh sb="0" eb="3">
      <t>サクセイビ</t>
    </rPh>
    <phoneticPr fontId="23"/>
  </si>
  <si>
    <t>(国税庁)データ作成日時</t>
  </si>
  <si>
    <t>sci_nta_createdate__c</t>
    <phoneticPr fontId="11"/>
  </si>
  <si>
    <t>sci_nta_createdate</t>
  </si>
  <si>
    <t>(TDB)地名番地・建物名</t>
  </si>
  <si>
    <t>sci_tdb_address_street__c</t>
    <phoneticPr fontId="11"/>
  </si>
  <si>
    <t>sci_tdb_address_street</t>
  </si>
  <si>
    <t>(Sansan組織)公開URL</t>
    <rPh sb="10" eb="12">
      <t xml:space="preserve">コウカイ </t>
    </rPh>
    <phoneticPr fontId="11"/>
  </si>
  <si>
    <t>sci_public_organization_url__c</t>
    <phoneticPr fontId="11"/>
  </si>
  <si>
    <t>sci_public_organization_url</t>
  </si>
  <si>
    <t>(Sansan人物)地名番地</t>
    <rPh sb="10" eb="14">
      <t>チメイ</t>
    </rPh>
    <phoneticPr fontId="11"/>
  </si>
  <si>
    <t>sci_person_address_streetonly__c</t>
    <phoneticPr fontId="11"/>
  </si>
  <si>
    <t>sci_person_address_streetonly</t>
  </si>
  <si>
    <t>(国税庁)データ更新日時</t>
  </si>
  <si>
    <t>sci_nta_updatedAt__c</t>
    <phoneticPr fontId="11"/>
  </si>
  <si>
    <t>sci_nta_updatedAt</t>
  </si>
  <si>
    <t>(TDB)電話番号</t>
  </si>
  <si>
    <t>sci_tdb_phone__c</t>
    <phoneticPr fontId="11"/>
  </si>
  <si>
    <t>sci_tdb_phone</t>
  </si>
  <si>
    <t>(Sansan組織)キーワード</t>
    <phoneticPr fontId="11"/>
  </si>
  <si>
    <t>sci_sansan_organization_keywords__c</t>
    <phoneticPr fontId="11"/>
  </si>
  <si>
    <t>sci_sansan_organization_keywords</t>
  </si>
  <si>
    <t>(Sansan人物)建物名</t>
    <rPh sb="10" eb="13">
      <t>タテ</t>
    </rPh>
    <phoneticPr fontId="11"/>
  </si>
  <si>
    <t>sci_person_building__c</t>
    <phoneticPr fontId="11"/>
  </si>
  <si>
    <t>sci_person_building</t>
  </si>
  <si>
    <t>(TDB)主業コード</t>
  </si>
  <si>
    <t>sci_tdb_tdbMainIndustrialClassCode__c</t>
    <phoneticPr fontId="11"/>
  </si>
  <si>
    <t>sci_tdb_tdbMainIndustrialClassCode</t>
  </si>
  <si>
    <t>組織情報がSansan名刺データ由来かどうか</t>
    <phoneticPr fontId="23"/>
  </si>
  <si>
    <t>(Sansan組織)名刺由来フラグ</t>
    <rPh sb="10" eb="14">
      <t xml:space="preserve">メイシユライ </t>
    </rPh>
    <phoneticPr fontId="11"/>
  </si>
  <si>
    <t>sci_org_bizcard_flag__c</t>
    <phoneticPr fontId="11"/>
  </si>
  <si>
    <t>sci_org_bizcard_flag</t>
  </si>
  <si>
    <t>(Sansan人物)地名番地・建物名</t>
    <rPh sb="10" eb="14">
      <t>チメ</t>
    </rPh>
    <rPh sb="15" eb="18">
      <t>タテ</t>
    </rPh>
    <phoneticPr fontId="11"/>
  </si>
  <si>
    <t>sci_person_address_street__c</t>
    <phoneticPr fontId="11"/>
  </si>
  <si>
    <t>sci_person_address_street</t>
  </si>
  <si>
    <t>(TDB)主業</t>
  </si>
  <si>
    <t>sci_tdb_tdbMainIndustrialClassName__c</t>
    <phoneticPr fontId="11"/>
  </si>
  <si>
    <t>sci_tdb_tdbMainIndustrialClassName</t>
  </si>
  <si>
    <t>データ作成日時</t>
    <phoneticPr fontId="23"/>
  </si>
  <si>
    <t>(Sansan組織)データ作成日時</t>
    <rPh sb="13" eb="17">
      <t xml:space="preserve">サクセイニチジ </t>
    </rPh>
    <phoneticPr fontId="11"/>
  </si>
  <si>
    <t>sci_org_createdate__c</t>
    <phoneticPr fontId="11"/>
  </si>
  <si>
    <t>sci_org_createdate</t>
  </si>
  <si>
    <t>(Sansan人物)電話番号</t>
    <rPh sb="10" eb="14">
      <t>デｎ</t>
    </rPh>
    <phoneticPr fontId="11"/>
  </si>
  <si>
    <t>sci_person_phone__c</t>
    <phoneticPr fontId="11"/>
  </si>
  <si>
    <t>sci_person_phone</t>
  </si>
  <si>
    <t>(TDB)従業コード</t>
  </si>
  <si>
    <t>sci_tdb_tdbSubIndustrialClassCode__c</t>
    <phoneticPr fontId="11"/>
  </si>
  <si>
    <t>sci_tdb_tdbSubIndustrialClassCode</t>
  </si>
  <si>
    <t>データ更新日時</t>
    <phoneticPr fontId="23"/>
  </si>
  <si>
    <t>(Sansan組織)データ更新日次</t>
    <rPh sb="15" eb="17">
      <t xml:space="preserve">ニチジ </t>
    </rPh>
    <phoneticPr fontId="11"/>
  </si>
  <si>
    <t>sci_org_updatedate__c</t>
    <phoneticPr fontId="11"/>
  </si>
  <si>
    <t>sci_org_updatedate</t>
  </si>
  <si>
    <t>(Sansan人物)FAX番号</t>
    <rPh sb="13" eb="15">
      <t xml:space="preserve">バンゴウ </t>
    </rPh>
    <phoneticPr fontId="11"/>
  </si>
  <si>
    <t>sci_person_fax__c</t>
    <phoneticPr fontId="11"/>
  </si>
  <si>
    <t>sci_person_fax</t>
  </si>
  <si>
    <t>(TDB)従業</t>
  </si>
  <si>
    <t>sci_tdb_tdbSubIndustrialClassName__c</t>
    <phoneticPr fontId="11"/>
  </si>
  <si>
    <t>sci_tdb_tdbSubIndustrialClassName</t>
  </si>
  <si>
    <t>携帯電話番号</t>
    <phoneticPr fontId="23"/>
  </si>
  <si>
    <t>(Sansan人物)携帯電話番号</t>
    <rPh sb="10" eb="16">
      <t>ケイタイ</t>
    </rPh>
    <phoneticPr fontId="11"/>
  </si>
  <si>
    <t>sci_person_mobilePhone__c</t>
    <phoneticPr fontId="11"/>
  </si>
  <si>
    <t>sci_person_mobilePhone</t>
  </si>
  <si>
    <t>(TDB)資本金レンジ（千円）大</t>
    <rPh sb="15" eb="16">
      <t xml:space="preserve">ダイ </t>
    </rPh>
    <phoneticPr fontId="11"/>
  </si>
  <si>
    <t>sci_tdb_legalCapitalRange_lt__c</t>
    <phoneticPr fontId="11"/>
  </si>
  <si>
    <t>sci_tdb_legalCapitalRange_lt</t>
  </si>
  <si>
    <t>数値</t>
    <rPh sb="0" eb="2">
      <t xml:space="preserve">スウチ </t>
    </rPh>
    <phoneticPr fontId="11"/>
  </si>
  <si>
    <t>Eメールアドレス</t>
    <phoneticPr fontId="23"/>
  </si>
  <si>
    <t>(Sansan人物)メールアドレス</t>
    <phoneticPr fontId="11"/>
  </si>
  <si>
    <t>sci_person_email__c</t>
    <phoneticPr fontId="11"/>
  </si>
  <si>
    <t>sci_person_email</t>
  </si>
  <si>
    <t>(TDB)資本金レンジ（千円）小</t>
    <rPh sb="15" eb="16">
      <t>ショウ</t>
    </rPh>
    <phoneticPr fontId="11"/>
  </si>
  <si>
    <t>sci_tdb_legalCapitalRange_ge__c</t>
    <phoneticPr fontId="11"/>
  </si>
  <si>
    <t>sci_tdb_legalCapitalRange_ge</t>
  </si>
  <si>
    <t>(Sansan人物)タグ</t>
    <phoneticPr fontId="11"/>
  </si>
  <si>
    <t>sci_sansan_person_tags__c</t>
    <phoneticPr fontId="11"/>
  </si>
  <si>
    <t>sci_sansan_person_tags</t>
  </si>
  <si>
    <t>(TDB)従業員レンジ 大</t>
    <rPh sb="12" eb="13">
      <t xml:space="preserve">ダイ </t>
    </rPh>
    <phoneticPr fontId="11"/>
  </si>
  <si>
    <t>sci_tdb_employeeNumberRange_lt__c</t>
    <phoneticPr fontId="11"/>
  </si>
  <si>
    <t>sci_tdb_employeeNumberRange_lt</t>
  </si>
  <si>
    <t>(Sansan人物)データ作成日時</t>
    <phoneticPr fontId="11"/>
  </si>
  <si>
    <t>sci_person_createdate__c</t>
    <phoneticPr fontId="11"/>
  </si>
  <si>
    <t>sci_person_createdate</t>
  </si>
  <si>
    <t>(TDB)従業員レンジ 小</t>
    <rPh sb="12" eb="13">
      <t xml:space="preserve">ショウ </t>
    </rPh>
    <phoneticPr fontId="11"/>
  </si>
  <si>
    <t>sci_tdb_employeeNumberRange_ge__c</t>
    <phoneticPr fontId="11"/>
  </si>
  <si>
    <t>sci_tdb_employeeNumberRange_ge</t>
  </si>
  <si>
    <t>(Sansan人物)データ更新日時</t>
    <rPh sb="13" eb="15">
      <t xml:space="preserve">コウシｎ </t>
    </rPh>
    <rPh sb="15" eb="17">
      <t xml:space="preserve">ニチジ </t>
    </rPh>
    <phoneticPr fontId="11"/>
  </si>
  <si>
    <t>sci_person_updatedate__c</t>
    <phoneticPr fontId="11"/>
  </si>
  <si>
    <t>sci_person_updatedate</t>
  </si>
  <si>
    <t>創業</t>
    <phoneticPr fontId="23"/>
  </si>
  <si>
    <t>(TDB)創業</t>
  </si>
  <si>
    <t>sci_tdb_founded__c</t>
    <phoneticPr fontId="11"/>
  </si>
  <si>
    <t>sci_tdb_founded</t>
  </si>
  <si>
    <t>(TDB)設立</t>
  </si>
  <si>
    <t>sci_tdb_establishedIn__c</t>
    <phoneticPr fontId="11"/>
  </si>
  <si>
    <t>sci_tdb_establishedIn</t>
  </si>
  <si>
    <t>(TDB)最新決算期</t>
  </si>
  <si>
    <t>sci_tdb_latestSalesAccountingTerm__c</t>
    <phoneticPr fontId="11"/>
  </si>
  <si>
    <t>sci_tdb_latestSalesAccountingTerm</t>
  </si>
  <si>
    <t>(TDB)最新期業績売上高レンジ(百万円) 大</t>
    <rPh sb="22" eb="23">
      <t xml:space="preserve">ダイ </t>
    </rPh>
    <phoneticPr fontId="11"/>
  </si>
  <si>
    <t>sci_tdb_latestSalesRange_lt__c</t>
    <phoneticPr fontId="11"/>
  </si>
  <si>
    <t>sci_tdb_latestSalesRange_lt</t>
  </si>
  <si>
    <t>(TDB)最新期業績売上高レンジ(百万円) 小</t>
    <rPh sb="22" eb="23">
      <t xml:space="preserve">ショウ </t>
    </rPh>
    <phoneticPr fontId="11"/>
  </si>
  <si>
    <t>sci_tdb_latestSalesRange_ge__c</t>
    <phoneticPr fontId="11"/>
  </si>
  <si>
    <t>sci_tdb_latestSalesRange_ge</t>
  </si>
  <si>
    <t>最新法人申告所得決算期年月</t>
    <phoneticPr fontId="23"/>
  </si>
  <si>
    <t>(TDB)最新法人申告所得決算期年月</t>
  </si>
  <si>
    <t>sci_tdb_incometerm__c</t>
    <phoneticPr fontId="11"/>
  </si>
  <si>
    <t>sci_tdb_incometerm</t>
  </si>
  <si>
    <t>最新法人申告所得申告所得額(千円)</t>
    <phoneticPr fontId="23"/>
  </si>
  <si>
    <t>(TDB)最新法人申告所得申告所得額(千円)</t>
  </si>
  <si>
    <t>sci_tdb_incomesales__c</t>
    <phoneticPr fontId="11"/>
  </si>
  <si>
    <t>sci_tdb_incomesales</t>
  </si>
  <si>
    <t>(TDB)代表者役職</t>
  </si>
  <si>
    <t>sci_tdb_representativeTitle__c</t>
    <phoneticPr fontId="11"/>
  </si>
  <si>
    <t>sci_tdb_representativeTitle</t>
  </si>
  <si>
    <t>(TDB)代表者名カナ</t>
  </si>
  <si>
    <t>sci_tdb_representativeKanaName__c</t>
    <phoneticPr fontId="11"/>
  </si>
  <si>
    <t>sci_tdb_representativeKanaName</t>
  </si>
  <si>
    <t>(TDB)代表者名</t>
  </si>
  <si>
    <t>sci_tdb_representativeName__c</t>
    <phoneticPr fontId="11"/>
  </si>
  <si>
    <t>sci_tdb_representativeName</t>
  </si>
  <si>
    <t>(TDB)株式公開区分</t>
  </si>
  <si>
    <t>sci_tdb_publicOffering__c</t>
    <phoneticPr fontId="11"/>
  </si>
  <si>
    <t>sci_tdb_publicOffering</t>
  </si>
  <si>
    <t>(TDB)データ作成日時</t>
  </si>
  <si>
    <t>sci_tdb_createdate__c</t>
    <phoneticPr fontId="11"/>
  </si>
  <si>
    <t>sci_tdb_createdate</t>
  </si>
  <si>
    <t>(TDB)データ更新日時</t>
  </si>
  <si>
    <t>sci_tdb_updatedAt__c</t>
    <phoneticPr fontId="11"/>
  </si>
  <si>
    <t>sci_tdb_updatedAt</t>
  </si>
  <si>
    <t>CIオブジェクト人物</t>
    <rPh sb="8" eb="10">
      <t xml:space="preserve">ジンブツ </t>
    </rPh>
    <phoneticPr fontId="11"/>
  </si>
  <si>
    <t>CIオブジェクト拠点</t>
    <rPh sb="8" eb="10">
      <t xml:space="preserve">キョテｎ </t>
    </rPh>
    <phoneticPr fontId="11"/>
  </si>
  <si>
    <t>読み込み優先順位</t>
    <rPh sb="0" eb="1">
      <t xml:space="preserve">ヨミコミ </t>
    </rPh>
    <rPh sb="4" eb="8">
      <t xml:space="preserve">ユウセンジュンイ </t>
    </rPh>
    <phoneticPr fontId="11"/>
  </si>
  <si>
    <t>住所分割読み込み</t>
    <rPh sb="0" eb="4">
      <t xml:space="preserve">ジュウショブンカツ </t>
    </rPh>
    <rPh sb="4" eb="5">
      <t xml:space="preserve">ヨミコミ </t>
    </rPh>
    <phoneticPr fontId="11"/>
  </si>
  <si>
    <t>CIオブジェクト組織</t>
    <rPh sb="8" eb="10">
      <t xml:space="preserve">ソシキ </t>
    </rPh>
    <phoneticPr fontId="11"/>
  </si>
  <si>
    <t>▼いずれかを選択してください</t>
    <rPh sb="6" eb="8">
      <t>センタク</t>
    </rPh>
    <phoneticPr fontId="11"/>
  </si>
  <si>
    <t>▼いずれかを選択してください</t>
    <rPh sb="0" eb="2">
      <t>センタク</t>
    </rPh>
    <phoneticPr fontId="11"/>
  </si>
  <si>
    <t>文字列</t>
    <rPh sb="0" eb="3">
      <t>モジレツ</t>
    </rPh>
    <phoneticPr fontId="11"/>
  </si>
  <si>
    <t>新規登録＋更新</t>
    <rPh sb="0" eb="2">
      <t>シンキトウロク</t>
    </rPh>
    <phoneticPr fontId="11"/>
  </si>
  <si>
    <t>関連づけする</t>
    <rPh sb="0" eb="2">
      <t>カンレンヅケ</t>
    </rPh>
    <phoneticPr fontId="11"/>
  </si>
  <si>
    <t>数値</t>
    <rPh sb="0" eb="2">
      <t>スウチ</t>
    </rPh>
    <phoneticPr fontId="11"/>
  </si>
  <si>
    <t>関連づけしない</t>
    <rPh sb="0" eb="1">
      <t>カンレンヅケ</t>
    </rPh>
    <phoneticPr fontId="11"/>
  </si>
  <si>
    <t>何もしない</t>
    <phoneticPr fontId="11"/>
  </si>
  <si>
    <t>カスタム項目を利用している</t>
    <rPh sb="7" eb="9">
      <t xml:space="preserve">リヨウ </t>
    </rPh>
    <phoneticPr fontId="11"/>
  </si>
  <si>
    <t>日時</t>
    <rPh sb="0" eb="2">
      <t>ニチジ</t>
    </rPh>
    <phoneticPr fontId="11"/>
  </si>
  <si>
    <t>更新のみ</t>
    <rPh sb="0" eb="2">
      <t>コウシン</t>
    </rPh>
    <phoneticPr fontId="11"/>
  </si>
  <si>
    <t>自動関連づけ先オブジェクト</t>
    <rPh sb="0" eb="4">
      <t xml:space="preserve">ジドウカンレンヅケ </t>
    </rPh>
    <rPh sb="6" eb="7">
      <t xml:space="preserve">サキ </t>
    </rPh>
    <phoneticPr fontId="11"/>
  </si>
  <si>
    <t>関連づけ検索条件</t>
    <rPh sb="0" eb="2">
      <t xml:space="preserve">カンレンヅケ </t>
    </rPh>
    <rPh sb="4" eb="8">
      <t xml:space="preserve">ケンサクジョウケｎ </t>
    </rPh>
    <phoneticPr fontId="11"/>
  </si>
  <si>
    <t>関連づけキー</t>
    <rPh sb="0" eb="2">
      <t>カンレンｄ</t>
    </rPh>
    <phoneticPr fontId="11"/>
  </si>
  <si>
    <t xml:space="preserve"> </t>
    <phoneticPr fontId="11"/>
  </si>
  <si>
    <t>取引先責任者 [ Contact ]</t>
    <rPh sb="0" eb="6">
      <t>トリヒキサ</t>
    </rPh>
    <phoneticPr fontId="11"/>
  </si>
  <si>
    <t>法人単位</t>
    <rPh sb="0" eb="2">
      <t xml:space="preserve">ホウジｎ </t>
    </rPh>
    <rPh sb="2" eb="4">
      <t xml:space="preserve">タンイ </t>
    </rPh>
    <phoneticPr fontId="11"/>
  </si>
  <si>
    <t>SOC</t>
    <phoneticPr fontId="11"/>
  </si>
  <si>
    <t xml:space="preserve">・新しく取引先責任者を自動作成する設定のとき、もし取引先の登録単位が拠点単位・事業所単位で複数存在する場合、関連づけ先を一意に判別できないため、どの法人レコードへ関連づけされるか制御ができないためご注意ください。
　例）
　　「Sansan株式会社 表参道本社」と「Sansan株式会社 関西支店」が同時にレコードに存在しているとき、新規で取引先責任者を作成するときにどちらへ関連づけられるかはランダムとなってしまいます。
</t>
    <rPh sb="1" eb="2">
      <t xml:space="preserve">アタラシク </t>
    </rPh>
    <rPh sb="4" eb="10">
      <t xml:space="preserve">トリヒキサキセキニンシャ </t>
    </rPh>
    <rPh sb="11" eb="13">
      <t xml:space="preserve">ジドウ </t>
    </rPh>
    <rPh sb="13" eb="15">
      <t xml:space="preserve">サクセイ </t>
    </rPh>
    <rPh sb="17" eb="19">
      <t xml:space="preserve">セッテイ </t>
    </rPh>
    <rPh sb="25" eb="28">
      <t xml:space="preserve">トリヒキサキ </t>
    </rPh>
    <rPh sb="29" eb="33">
      <t xml:space="preserve">トウロクタンイガ </t>
    </rPh>
    <rPh sb="34" eb="36">
      <t xml:space="preserve">キョテン </t>
    </rPh>
    <rPh sb="36" eb="38">
      <t xml:space="preserve">タンイ </t>
    </rPh>
    <rPh sb="39" eb="41">
      <t xml:space="preserve">ジギョウブ </t>
    </rPh>
    <rPh sb="41" eb="42">
      <t xml:space="preserve">ショ </t>
    </rPh>
    <rPh sb="42" eb="44">
      <t xml:space="preserve">タンイノバアイ </t>
    </rPh>
    <rPh sb="45" eb="47">
      <t xml:space="preserve">フクスウ </t>
    </rPh>
    <rPh sb="47" eb="49">
      <t xml:space="preserve">ソンザイスル </t>
    </rPh>
    <rPh sb="54" eb="56">
      <t xml:space="preserve">カンレンヅケ </t>
    </rPh>
    <rPh sb="58" eb="59">
      <t xml:space="preserve">サキ </t>
    </rPh>
    <rPh sb="60" eb="62">
      <t xml:space="preserve">イチイニ </t>
    </rPh>
    <rPh sb="63" eb="65">
      <t xml:space="preserve">ハンベツ </t>
    </rPh>
    <rPh sb="74" eb="76">
      <t xml:space="preserve">ホウジン </t>
    </rPh>
    <rPh sb="81" eb="83">
      <t xml:space="preserve">カンレンヅケ </t>
    </rPh>
    <rPh sb="89" eb="91">
      <t xml:space="preserve">セイギョガ </t>
    </rPh>
    <rPh sb="108" eb="109">
      <t xml:space="preserve">レイ </t>
    </rPh>
    <rPh sb="120" eb="124">
      <t xml:space="preserve">カブシキカイシャ </t>
    </rPh>
    <rPh sb="125" eb="130">
      <t xml:space="preserve">オモテサンドウホンシャ </t>
    </rPh>
    <rPh sb="139" eb="143">
      <t xml:space="preserve">カブシキカイシャ </t>
    </rPh>
    <rPh sb="144" eb="148">
      <t xml:space="preserve">カンサイシテｎ </t>
    </rPh>
    <rPh sb="150" eb="152">
      <t xml:space="preserve">ドウジニ </t>
    </rPh>
    <rPh sb="158" eb="160">
      <t xml:space="preserve">ソンザイ </t>
    </rPh>
    <rPh sb="167" eb="169">
      <t xml:space="preserve">シンキデ </t>
    </rPh>
    <rPh sb="170" eb="176">
      <t xml:space="preserve">トリヒキサキセキニンシャ </t>
    </rPh>
    <rPh sb="177" eb="179">
      <t xml:space="preserve">サクセイ </t>
    </rPh>
    <rPh sb="188" eb="190">
      <t xml:space="preserve">カンレンヅケラレルカ </t>
    </rPh>
    <phoneticPr fontId="11"/>
  </si>
  <si>
    <t>リード [ Lead ]</t>
    <phoneticPr fontId="11"/>
  </si>
  <si>
    <t>拠点単位</t>
    <rPh sb="0" eb="2">
      <t xml:space="preserve">キョテｎ </t>
    </rPh>
    <rPh sb="2" eb="4">
      <t xml:space="preserve">タンイ </t>
    </rPh>
    <phoneticPr fontId="11"/>
  </si>
  <si>
    <t>SLC</t>
    <phoneticPr fontId="11"/>
  </si>
  <si>
    <t>・顧客データHubが扱う「拠点」とは住所単位です。
　例えば取引先が「Sansan株式会社 営業部」と「Sansan株式会社 開発部」に分けられていても、両者の住所が同じであれば、顧客データHubは両者を同一拠点とみなします。
・新しく取引先責任者を自動作成する設定のとき、もし取引先に該当人物が所属する拠点が作成されていないと、取引先責任者の新規作成に失敗してしまいますのでご注意ください。
　例）
　　「Sansan株式会社 関西支店」に務める「佐藤一郎」さんを取引先責任者へ作成するとき、取引先に「Sansan株式会社 関西支店」が存在しているか、新しい取引先を作成することを許可していないと、「佐藤一郎」さんを取引先責任者へ作成することができません。</t>
    <rPh sb="1" eb="3">
      <t xml:space="preserve">コデブ </t>
    </rPh>
    <rPh sb="10" eb="11">
      <t xml:space="preserve">アツカウ </t>
    </rPh>
    <rPh sb="13" eb="15">
      <t xml:space="preserve">キョテｎ </t>
    </rPh>
    <rPh sb="18" eb="22">
      <t xml:space="preserve">ジュウショタンイ </t>
    </rPh>
    <rPh sb="27" eb="28">
      <t xml:space="preserve">タトエバ </t>
    </rPh>
    <rPh sb="30" eb="33">
      <t xml:space="preserve">トリヒキサキメイ </t>
    </rPh>
    <rPh sb="41" eb="45">
      <t xml:space="preserve">カブシキカイシャ </t>
    </rPh>
    <rPh sb="46" eb="49">
      <t xml:space="preserve">エイギョウブ </t>
    </rPh>
    <rPh sb="58" eb="62">
      <t>カブ</t>
    </rPh>
    <rPh sb="63" eb="66">
      <t xml:space="preserve">カイハツブ </t>
    </rPh>
    <rPh sb="68" eb="69">
      <t xml:space="preserve">ワケラレテイテモ </t>
    </rPh>
    <rPh sb="77" eb="79">
      <t xml:space="preserve">リョウシャノ </t>
    </rPh>
    <rPh sb="80" eb="82">
      <t xml:space="preserve">ジュウショガ </t>
    </rPh>
    <rPh sb="83" eb="84">
      <t xml:space="preserve">オナジデアレバ </t>
    </rPh>
    <rPh sb="90" eb="92">
      <t xml:space="preserve">コデブ </t>
    </rPh>
    <rPh sb="99" eb="101">
      <t xml:space="preserve">リョウシャヲ </t>
    </rPh>
    <rPh sb="102" eb="104">
      <t xml:space="preserve">ドウイツキョイテｎ </t>
    </rPh>
    <rPh sb="104" eb="106">
      <t xml:space="preserve">キョテｎ </t>
    </rPh>
    <rPh sb="125" eb="127">
      <t xml:space="preserve">ジドウ </t>
    </rPh>
    <rPh sb="131" eb="133">
      <t xml:space="preserve">セッテイ </t>
    </rPh>
    <rPh sb="141" eb="145">
      <t xml:space="preserve">ガイトウジンブツ </t>
    </rPh>
    <rPh sb="146" eb="148">
      <t xml:space="preserve">ショゾク </t>
    </rPh>
    <rPh sb="150" eb="152">
      <t xml:space="preserve">キョテｎ </t>
    </rPh>
    <rPh sb="153" eb="155">
      <t xml:space="preserve">サクセイ </t>
    </rPh>
    <rPh sb="163" eb="169">
      <t>トリヒ</t>
    </rPh>
    <rPh sb="170" eb="172">
      <t xml:space="preserve">シンキ </t>
    </rPh>
    <rPh sb="172" eb="174">
      <t xml:space="preserve">サクセイニ </t>
    </rPh>
    <rPh sb="175" eb="177">
      <t xml:space="preserve">シッパイ </t>
    </rPh>
    <rPh sb="208" eb="212">
      <t xml:space="preserve">カブシキカイシャ </t>
    </rPh>
    <rPh sb="213" eb="217">
      <t xml:space="preserve">カンサイシテｎ </t>
    </rPh>
    <rPh sb="219" eb="220">
      <t xml:space="preserve">ツトメル </t>
    </rPh>
    <rPh sb="223" eb="225">
      <t xml:space="preserve">サトウイチｋロウ </t>
    </rPh>
    <rPh sb="225" eb="227">
      <t xml:space="preserve">イチロウ </t>
    </rPh>
    <rPh sb="231" eb="237">
      <t>トリヒキ</t>
    </rPh>
    <rPh sb="238" eb="240">
      <t xml:space="preserve">サクセイ </t>
    </rPh>
    <rPh sb="245" eb="248">
      <t xml:space="preserve">トリヒキサキニ </t>
    </rPh>
    <rPh sb="267" eb="269">
      <t xml:space="preserve">ソンザイ </t>
    </rPh>
    <rPh sb="275" eb="276">
      <t xml:space="preserve">アタラシク </t>
    </rPh>
    <rPh sb="278" eb="281">
      <t>トリヒｋ</t>
    </rPh>
    <rPh sb="282" eb="284">
      <t xml:space="preserve">サクセイ </t>
    </rPh>
    <rPh sb="289" eb="291">
      <t xml:space="preserve">キョカ </t>
    </rPh>
    <rPh sb="299" eb="303">
      <t xml:space="preserve">サトウイチロウ </t>
    </rPh>
    <rPh sb="307" eb="313">
      <t>トリヒ</t>
    </rPh>
    <rPh sb="314" eb="316">
      <t xml:space="preserve">サクセイ </t>
    </rPh>
    <phoneticPr fontId="11"/>
  </si>
  <si>
    <t>名刺の自動関連づけを利用しない</t>
    <rPh sb="0" eb="2">
      <t xml:space="preserve">メイシオブジェクトヲ </t>
    </rPh>
    <rPh sb="3" eb="7">
      <t xml:space="preserve">ジドウカンレンヅケ </t>
    </rPh>
    <rPh sb="10" eb="12">
      <t xml:space="preserve">リヨウ </t>
    </rPh>
    <phoneticPr fontId="11"/>
  </si>
  <si>
    <t>新規登録と更新</t>
    <phoneticPr fontId="11"/>
  </si>
  <si>
    <t>新規登録のみ</t>
  </si>
  <si>
    <t>必須新規登録と更新</t>
    <rPh sb="0" eb="2">
      <t xml:space="preserve">ヒッス </t>
    </rPh>
    <rPh sb="2" eb="6">
      <t xml:space="preserve">シンキトウロクト </t>
    </rPh>
    <rPh sb="7" eb="9">
      <t xml:space="preserve">コウシｎ </t>
    </rPh>
    <phoneticPr fontId="11"/>
  </si>
  <si>
    <t>必須新規登録のみ</t>
    <rPh sb="0" eb="2">
      <t xml:space="preserve">ヒッス </t>
    </rPh>
    <rPh sb="2" eb="6">
      <t xml:space="preserve">シンキトウロクノミ </t>
    </rPh>
    <phoneticPr fontId="11"/>
  </si>
  <si>
    <t>必須更新のみ</t>
    <rPh sb="0" eb="2">
      <t xml:space="preserve">ヒッス </t>
    </rPh>
    <rPh sb="2" eb="4">
      <t xml:space="preserve">コウシｎ </t>
    </rPh>
    <phoneticPr fontId="11"/>
  </si>
  <si>
    <t>新規登録のみ</t>
    <rPh sb="0" eb="4">
      <t>シンキトウロクノミ</t>
    </rPh>
    <phoneticPr fontId="11"/>
  </si>
  <si>
    <t>何もしない</t>
    <rPh sb="0" eb="1">
      <t xml:space="preserve">ナニモ </t>
    </rPh>
    <phoneticPr fontId="11"/>
  </si>
  <si>
    <t>SATORI 所属企業・組織ID</t>
    <rPh sb="12" eb="14">
      <t xml:space="preserve">ソシキ </t>
    </rPh>
    <phoneticPr fontId="11"/>
  </si>
  <si>
    <t>(SATORI社記載欄)</t>
    <rPh sb="7" eb="8">
      <t xml:space="preserve">シャ </t>
    </rPh>
    <rPh sb="8" eb="10">
      <t xml:space="preserve">キサイラン </t>
    </rPh>
    <rPh sb="10" eb="11">
      <t xml:space="preserve">ラン </t>
    </rPh>
    <phoneticPr fontId="11"/>
  </si>
  <si>
    <t>本シートのバージョン</t>
    <rPh sb="0" eb="1">
      <t>ホンシートノ</t>
    </rPh>
    <phoneticPr fontId="11"/>
  </si>
  <si>
    <t>更新履歴</t>
    <rPh sb="0" eb="4">
      <t>コウシンリレキ</t>
    </rPh>
    <phoneticPr fontId="11"/>
  </si>
  <si>
    <t>バージョン</t>
    <phoneticPr fontId="11"/>
  </si>
  <si>
    <t>更新日付</t>
    <rPh sb="0" eb="4">
      <t>コウシンヒヅケ</t>
    </rPh>
    <phoneticPr fontId="11"/>
  </si>
  <si>
    <t>内容</t>
    <rPh sb="0" eb="2">
      <t>ナイヨウ</t>
    </rPh>
    <phoneticPr fontId="11"/>
  </si>
  <si>
    <t>1.0.0</t>
    <phoneticPr fontId="11"/>
  </si>
  <si>
    <t>一般公開開始</t>
    <phoneticPr fontId="11"/>
  </si>
  <si>
    <t>1.1.0</t>
    <phoneticPr fontId="11"/>
  </si>
  <si>
    <t>・読み込み項目：「FAX」と住所関連項目の修正
・書き込み項目：「連携対象項目」の列を削除
・書き込み項目：「市区町村」のSATORI項目名とAPI名を変更
・書き込み項目：必須項目の一部を固定
・SATORI 企業ID欄追加</t>
    <rPh sb="55" eb="59">
      <t xml:space="preserve">シクチョウソン </t>
    </rPh>
    <rPh sb="67" eb="69">
      <t xml:space="preserve">コウモク </t>
    </rPh>
    <rPh sb="69" eb="70">
      <t xml:space="preserve">メイ </t>
    </rPh>
    <rPh sb="87" eb="91">
      <t xml:space="preserve">ヒッスコウモク </t>
    </rPh>
    <rPh sb="92" eb="94">
      <t xml:space="preserve">イチブヲ </t>
    </rPh>
    <rPh sb="95" eb="97">
      <t xml:space="preserve">コテイ メイヲ </t>
    </rPh>
    <phoneticPr fontId="11"/>
  </si>
  <si>
    <t>1.1.1</t>
    <phoneticPr fontId="11"/>
  </si>
  <si>
    <t>・SATORI開発用 項目の追加
・項目の権限列の追加</t>
    <rPh sb="23" eb="24">
      <t xml:space="preserve">レツ </t>
    </rPh>
    <rPh sb="25" eb="27">
      <t xml:space="preserve">ツイカ </t>
    </rPh>
    <phoneticPr fontId="11"/>
  </si>
  <si>
    <t>1.1.2</t>
    <phoneticPr fontId="11"/>
  </si>
  <si>
    <t>書き込み設定のSansan Data Hubのオブジェクトのデフォルト値を変更</t>
    <rPh sb="0" eb="1">
      <t xml:space="preserve">カキコミ </t>
    </rPh>
    <rPh sb="4" eb="6">
      <t xml:space="preserve">セッテイノ </t>
    </rPh>
    <rPh sb="35" eb="36">
      <t xml:space="preserve">チ </t>
    </rPh>
    <rPh sb="37" eb="39">
      <t xml:space="preserve">ヘンコウ </t>
    </rPh>
    <phoneticPr fontId="11"/>
  </si>
  <si>
    <t>1.1.3</t>
    <phoneticPr fontId="11"/>
  </si>
  <si>
    <t>・書き込み設定のFAX項目を「Fsx番号」から「FAX番号」へ変更
・書き込み設定の住所「町名・番地と建物名」のAPI名を「address2」から「street」へ変更</t>
    <rPh sb="11" eb="13">
      <t xml:space="preserve">コウモク </t>
    </rPh>
    <rPh sb="18" eb="20">
      <t xml:space="preserve">バンゴウ </t>
    </rPh>
    <rPh sb="26" eb="27">
      <t xml:space="preserve">レツ </t>
    </rPh>
    <rPh sb="27" eb="28">
      <t xml:space="preserve">ツイカ </t>
    </rPh>
    <rPh sb="42" eb="44">
      <t xml:space="preserve">ジュウショ </t>
    </rPh>
    <rPh sb="59" eb="60">
      <t xml:space="preserve">メイヲ </t>
    </rPh>
    <rPh sb="82" eb="84">
      <t xml:space="preserve">ヘンコウ </t>
    </rPh>
    <phoneticPr fontId="11"/>
  </si>
  <si>
    <t>1.1.4</t>
    <phoneticPr fontId="11"/>
  </si>
  <si>
    <t>・レコード作成時のポリシー及び書き込みポリシーから「新規登録のみ」を削除</t>
    <rPh sb="5" eb="8">
      <t>サクセイジ</t>
    </rPh>
    <rPh sb="13" eb="14">
      <t>オヨ</t>
    </rPh>
    <rPh sb="15" eb="16">
      <t>カ</t>
    </rPh>
    <rPh sb="17" eb="18">
      <t>コ</t>
    </rPh>
    <rPh sb="26" eb="30">
      <t>シンキトウロク</t>
    </rPh>
    <rPh sb="34" eb="36">
      <t>サクジョ</t>
    </rPh>
    <phoneticPr fontId="11"/>
  </si>
  <si>
    <t>お世話になります、Sansanサポートセンターでございます。</t>
  </si>
  <si>
    <t>Sansan DatahubのログインIDと仮パスワードをお送りいたします。</t>
  </si>
  <si>
    <t>URL：https://www.ci.sansan.com/</t>
    <phoneticPr fontId="11"/>
  </si>
  <si>
    <t>仮パスワードはログイン後に変更を求められます。</t>
  </si>
  <si>
    <t>以下のルールをご確認いただき、パスワードを変更ください。</t>
  </si>
  <si>
    <t>【パスワードルール】</t>
  </si>
  <si>
    <t>　8文字以上、16文字以下</t>
  </si>
  <si>
    <t>　大文字・小文字・数字・記号の内３種以上を含むこと</t>
  </si>
  <si>
    <t>パスワードを忘れた場合は以下ヘルプサイトにある問い合わせフォームよりご連絡ください。</t>
  </si>
  <si>
    <t>以上、宜しくお願い致します。</t>
  </si>
  <si>
    <t>--------------------------------------------------------</t>
  </si>
  <si>
    <t>Sansanサポートセンター</t>
  </si>
  <si>
    <t>https://jp-help.sansan.com/</t>
  </si>
  <si>
    <t>───────────────────────────────────────────</t>
    <phoneticPr fontId="11"/>
  </si>
  <si>
    <t>本メールは「利用メール」です。</t>
  </si>
  <si>
    <t>アカウント情報の通知等、Sansan のご利用に必要なメールです。</t>
  </si>
  <si>
    <t>配信停止することはできません。</t>
  </si>
  <si>
    <t>運営会社の情報はこちら</t>
  </si>
  <si>
    <t>https://jp-help.sansan.com/hc/articles/213773968</t>
  </si>
  <si>
    <t>──── Sansan,Inc. ─────────────────────────────────</t>
  </si>
  <si>
    <t>No.</t>
    <phoneticPr fontId="2"/>
  </si>
  <si>
    <t>ユーザID (*1、*2)</t>
    <phoneticPr fontId="2"/>
  </si>
  <si>
    <t>ユーザ名(*3)必須）</t>
    <rPh sb="3" eb="4">
      <t>メイ</t>
    </rPh>
    <rPh sb="8" eb="10">
      <t>ヒッス</t>
    </rPh>
    <phoneticPr fontId="2"/>
  </si>
  <si>
    <t>メールアドレス（必須）</t>
    <phoneticPr fontId="2"/>
  </si>
  <si>
    <t>サブメールアドレス(*4)</t>
    <phoneticPr fontId="2"/>
  </si>
  <si>
    <t>所属部署(*5)（必須）</t>
    <rPh sb="0" eb="2">
      <t>ショゾク</t>
    </rPh>
    <rPh sb="2" eb="4">
      <t>ブショ</t>
    </rPh>
    <rPh sb="9" eb="11">
      <t>ヒッス</t>
    </rPh>
    <phoneticPr fontId="2"/>
  </si>
  <si>
    <t>ダウンロード権限(*6)</t>
    <rPh sb="6" eb="8">
      <t>ケンゲン</t>
    </rPh>
    <phoneticPr fontId="2"/>
  </si>
  <si>
    <t>管理者権限(*5)（必須）</t>
    <rPh sb="0" eb="3">
      <t>カンリシャ</t>
    </rPh>
    <rPh sb="3" eb="5">
      <t>ケンゲン</t>
    </rPh>
    <phoneticPr fontId="2"/>
  </si>
  <si>
    <t>連絡窓口(*6)（必須）</t>
    <rPh sb="0" eb="2">
      <t>レンラク</t>
    </rPh>
    <rPh sb="2" eb="4">
      <t>マドグチ</t>
    </rPh>
    <phoneticPr fontId="2"/>
  </si>
  <si>
    <t>会社名</t>
    <rPh sb="0" eb="3">
      <t>カイシャメイ</t>
    </rPh>
    <phoneticPr fontId="2"/>
  </si>
  <si>
    <t>1</t>
    <phoneticPr fontId="2"/>
  </si>
  <si>
    <t>□不可 ■可</t>
  </si>
  <si>
    <t>○</t>
    <phoneticPr fontId="2"/>
  </si>
  <si>
    <t>#</t>
    <phoneticPr fontId="11"/>
  </si>
  <si>
    <t>部署名</t>
    <rPh sb="0" eb="2">
      <t>ブショ</t>
    </rPh>
    <rPh sb="2" eb="3">
      <t>メイ</t>
    </rPh>
    <phoneticPr fontId="2"/>
  </si>
  <si>
    <t>他部署への公開(*)</t>
    <rPh sb="0" eb="3">
      <t>タブショ</t>
    </rPh>
    <rPh sb="5" eb="7">
      <t>コウカイ</t>
    </rPh>
    <phoneticPr fontId="2"/>
  </si>
  <si>
    <t>部署内の公開</t>
    <phoneticPr fontId="2"/>
  </si>
  <si>
    <t>■全体公開する
□個別設定する</t>
    <rPh sb="1" eb="3">
      <t>ゼンタイ</t>
    </rPh>
    <rPh sb="3" eb="5">
      <t>コウカイ</t>
    </rPh>
    <rPh sb="9" eb="11">
      <t>コベツ</t>
    </rPh>
    <rPh sb="11" eb="13">
      <t>セッテイ</t>
    </rPh>
    <phoneticPr fontId="2"/>
  </si>
  <si>
    <t>■公開する
□公開しない</t>
    <phoneticPr fontId="2"/>
  </si>
  <si>
    <t>1.1.5</t>
    <phoneticPr fontId="11"/>
  </si>
  <si>
    <t>・注釈の説明から「新規登録のみ」に関する説明を削除</t>
    <rPh sb="1" eb="3">
      <t>チュウシャク</t>
    </rPh>
    <rPh sb="4" eb="6">
      <t>セツメイ</t>
    </rPh>
    <rPh sb="17" eb="18">
      <t>カン</t>
    </rPh>
    <rPh sb="20" eb="22">
      <t>セツメイ</t>
    </rPh>
    <rPh sb="23" eb="25">
      <t>サクジョ</t>
    </rPh>
    <phoneticPr fontId="11"/>
  </si>
  <si>
    <t>1.1.6</t>
    <phoneticPr fontId="11"/>
  </si>
  <si>
    <t>(TDB)情報ソース</t>
    <rPh sb="5" eb="7">
      <t>ジョウホウ</t>
    </rPh>
    <phoneticPr fontId="11"/>
  </si>
  <si>
    <t>sci_tdb_source__c</t>
    <phoneticPr fontId="11"/>
  </si>
  <si>
    <t>sci_tdb_source</t>
    <phoneticPr fontId="11"/>
  </si>
  <si>
    <t>・書き込み項目：「帝国データバンク/電話番号」「帝国データバンク/情報ソース」を追加</t>
    <rPh sb="1" eb="2">
      <t>カ</t>
    </rPh>
    <rPh sb="3" eb="4">
      <t>コ</t>
    </rPh>
    <rPh sb="5" eb="7">
      <t>コウモク</t>
    </rPh>
    <rPh sb="9" eb="11">
      <t>テイコク</t>
    </rPh>
    <rPh sb="18" eb="22">
      <t>デンワバンゴウ</t>
    </rPh>
    <rPh sb="24" eb="26">
      <t>テイコク</t>
    </rPh>
    <rPh sb="33" eb="35">
      <t>ジョウホウ</t>
    </rPh>
    <rPh sb="40" eb="42">
      <t>ツイカ</t>
    </rPh>
    <phoneticPr fontId="11"/>
  </si>
  <si>
    <t>TDB情報ソース</t>
    <rPh sb="3" eb="5">
      <t>ジョウホウ</t>
    </rPh>
    <phoneticPr fontId="11"/>
  </si>
  <si>
    <t>国コード</t>
    <rPh sb="0" eb="1">
      <t>クニ</t>
    </rPh>
    <phoneticPr fontId="23"/>
  </si>
  <si>
    <t>閉鎖判定</t>
    <rPh sb="0" eb="2">
      <t xml:space="preserve">ヘイサ </t>
    </rPh>
    <rPh sb="2" eb="4">
      <t xml:space="preserve">ハンテイ </t>
    </rPh>
    <phoneticPr fontId="11"/>
  </si>
  <si>
    <t>商号又は名称</t>
    <phoneticPr fontId="11"/>
  </si>
  <si>
    <t>国内住所の市区町村</t>
    <rPh sb="0" eb="2">
      <t>コクナイ</t>
    </rPh>
    <phoneticPr fontId="11"/>
  </si>
  <si>
    <t>データ更新日時</t>
    <rPh sb="0" eb="3">
      <t>コウシンビ</t>
    </rPh>
    <phoneticPr fontId="11"/>
  </si>
  <si>
    <t>法人格コード</t>
    <phoneticPr fontId="11"/>
  </si>
  <si>
    <t>主業</t>
    <phoneticPr fontId="11"/>
  </si>
  <si>
    <t>従業</t>
    <phoneticPr fontId="11"/>
  </si>
  <si>
    <t>最新決算期</t>
    <phoneticPr fontId="11"/>
  </si>
  <si>
    <t>株式公開区分</t>
    <phoneticPr fontId="11"/>
  </si>
  <si>
    <t>1.2.0</t>
    <phoneticPr fontId="11"/>
  </si>
  <si>
    <t>名刺由来フラグ</t>
    <rPh sb="0" eb="2">
      <t>メイシ</t>
    </rPh>
    <rPh sb="2" eb="4">
      <t>ユライ</t>
    </rPh>
    <phoneticPr fontId="11"/>
  </si>
  <si>
    <t>(Sansan人物)名刺由来フラグ</t>
    <rPh sb="7" eb="9">
      <t>ジンブツ</t>
    </rPh>
    <rPh sb="10" eb="12">
      <t>メイシ</t>
    </rPh>
    <rPh sb="12" eb="14">
      <t>ユライ</t>
    </rPh>
    <phoneticPr fontId="11"/>
  </si>
  <si>
    <t>名刺由来フラグ</t>
    <rPh sb="0" eb="2">
      <t>メイシ</t>
    </rPh>
    <rPh sb="2" eb="4">
      <t>ユライ</t>
    </rPh>
    <phoneticPr fontId="23"/>
  </si>
  <si>
    <t>・バージョンの採番ルールを変更
・書き込み項目：「SansanCI_人物/名刺由来フラグ」を追加</t>
    <rPh sb="17" eb="18">
      <t>カ</t>
    </rPh>
    <rPh sb="19" eb="20">
      <t>コ</t>
    </rPh>
    <rPh sb="21" eb="23">
      <t>コウモク</t>
    </rPh>
    <rPh sb="34" eb="36">
      <t>ジンブツ</t>
    </rPh>
    <rPh sb="37" eb="39">
      <t>メイシ</t>
    </rPh>
    <rPh sb="39" eb="41">
      <t>ユライ</t>
    </rPh>
    <rPh sb="46" eb="48">
      <t>ツイカ</t>
    </rPh>
    <phoneticPr fontId="11"/>
  </si>
  <si>
    <t>sci_sansan_person_isBizCardOrigin__c</t>
    <phoneticPr fontId="11"/>
  </si>
  <si>
    <t>sci_sansan_person_isBizCardOrigin</t>
    <phoneticPr fontId="11"/>
  </si>
  <si>
    <t>取引先リスク評価</t>
    <rPh sb="0" eb="3">
      <t>トリヒキサキ</t>
    </rPh>
    <rPh sb="6" eb="8">
      <t>ヒョウカ</t>
    </rPh>
    <phoneticPr fontId="11"/>
  </si>
  <si>
    <t>(Sansan組織)リスク評価</t>
    <rPh sb="13" eb="15">
      <t>ヒョウカ</t>
    </rPh>
    <phoneticPr fontId="11"/>
  </si>
  <si>
    <t>sci_org_riskAssessmentStatus__c</t>
    <phoneticPr fontId="11"/>
  </si>
  <si>
    <t>sci_org_riskAssessmentStatus</t>
    <phoneticPr fontId="11"/>
  </si>
  <si>
    <t>取引先リスク評価コメント</t>
    <rPh sb="0" eb="3">
      <t>トリヒキサキ</t>
    </rPh>
    <rPh sb="6" eb="8">
      <t>ヒョウカ</t>
    </rPh>
    <phoneticPr fontId="11"/>
  </si>
  <si>
    <t>(Sansan組織)リスク評価コメント</t>
    <phoneticPr fontId="11"/>
  </si>
  <si>
    <t>sci_org_riskAssessmentSharedRemarks__c</t>
    <phoneticPr fontId="11"/>
  </si>
  <si>
    <t>sci_org_riskAssessmentSharedRemarks</t>
    <phoneticPr fontId="11"/>
  </si>
  <si>
    <t>取引先リスク評価日時</t>
    <rPh sb="0" eb="3">
      <t>トリヒキサキ</t>
    </rPh>
    <rPh sb="6" eb="8">
      <t>ヒョウカ</t>
    </rPh>
    <rPh sb="8" eb="10">
      <t>ニチジ</t>
    </rPh>
    <phoneticPr fontId="11"/>
  </si>
  <si>
    <t>(Sansan組織)リスク評価日時</t>
    <rPh sb="15" eb="17">
      <t>ニチジ</t>
    </rPh>
    <phoneticPr fontId="11"/>
  </si>
  <si>
    <t>sci_org_riskAssessmentEvaluatedAt__c</t>
    <phoneticPr fontId="11"/>
  </si>
  <si>
    <t>sci_org_riskAssessmentEvaluatedAt</t>
    <phoneticPr fontId="11"/>
  </si>
  <si>
    <t>主業コード</t>
    <phoneticPr fontId="11"/>
  </si>
  <si>
    <t>従業コード</t>
    <phoneticPr fontId="11"/>
  </si>
  <si>
    <t>資本金レンジ（千円）小</t>
    <rPh sb="10" eb="11">
      <t>ショウ</t>
    </rPh>
    <phoneticPr fontId="11"/>
  </si>
  <si>
    <t>従業員レンジ 小</t>
    <rPh sb="7" eb="8">
      <t>ショウ</t>
    </rPh>
    <phoneticPr fontId="11"/>
  </si>
  <si>
    <t>設立</t>
    <phoneticPr fontId="11"/>
  </si>
  <si>
    <t>最新期業績売上高レンジ(百万円) 小</t>
    <rPh sb="17" eb="18">
      <t>ショウ</t>
    </rPh>
    <phoneticPr fontId="11"/>
  </si>
  <si>
    <t>代表者役職</t>
    <phoneticPr fontId="11"/>
  </si>
  <si>
    <t>代表者名</t>
    <rPh sb="0" eb="2">
      <t>ダイヒョウシャメイ</t>
    </rPh>
    <phoneticPr fontId="11"/>
  </si>
  <si>
    <t>1.3.0</t>
    <phoneticPr fontId="11"/>
  </si>
  <si>
    <t>テキスト</t>
  </si>
  <si>
    <t>フルテキスト</t>
  </si>
  <si>
    <t>下記を追加
・書き込み項目：「Sansan組織/取引先リスク評価」
・書き込み項目：「Sansan組織/取引先リスク評価コメント」
・書き込み項目：「Sansan組織/取引先リスク評価日時」</t>
    <phoneticPr fontId="11"/>
  </si>
  <si>
    <t>○</t>
  </si>
  <si>
    <t>ターゲティングタグ</t>
  </si>
  <si>
    <t>ターゲティングタグ</t>
    <phoneticPr fontId="11"/>
  </si>
  <si>
    <t>ターゲティングタグ</t>
    <phoneticPr fontId="3"/>
  </si>
  <si>
    <t>導入ITサービス</t>
    <rPh sb="0" eb="2">
      <t>ドウニュウ</t>
    </rPh>
    <phoneticPr fontId="23"/>
  </si>
  <si>
    <t>導入ITサービスカテゴリ</t>
    <rPh sb="0" eb="2">
      <t>ドウニュウ</t>
    </rPh>
    <phoneticPr fontId="23"/>
  </si>
  <si>
    <t>(ターゲティングタグ)導入ITサービス</t>
    <rPh sb="11" eb="13">
      <t>ドウニュウ</t>
    </rPh>
    <phoneticPr fontId="11"/>
  </si>
  <si>
    <t>(ターゲティングタグ)導入ITサービスカテゴリ</t>
    <rPh sb="11" eb="13">
      <t>ドウニュウ</t>
    </rPh>
    <phoneticPr fontId="11"/>
  </si>
  <si>
    <t>sci_ttag_adoptedItService__c</t>
    <phoneticPr fontId="11"/>
  </si>
  <si>
    <t>sci_ttag_adoptedItServiceCategory__c</t>
    <phoneticPr fontId="11"/>
  </si>
  <si>
    <t>sci_ttag_adoptedItService</t>
    <phoneticPr fontId="11"/>
  </si>
  <si>
    <t>sci_ttag_adoptedItServiceCategory</t>
    <phoneticPr fontId="11"/>
  </si>
  <si>
    <t>1.4.0</t>
    <phoneticPr fontId="11"/>
  </si>
  <si>
    <t>・ターゲティングタグ</t>
    <phoneticPr fontId="11"/>
  </si>
  <si>
    <t>　→当社が独自にデータを収集している企業に紐づく業種区分や動向に関する情報です。</t>
    <phoneticPr fontId="11"/>
  </si>
  <si>
    <t>下記項目を追加
・書き込み項目：「ターゲティングタグ/導入ITサービス」
・書き込み項目：「ターゲティングタグ/導入ITサービスカテゴリ」
下記項目のデータ型を修正
・書き込み項目：「Sansan組織/取引先リスク評価コメント」</t>
    <rPh sb="9" eb="10">
      <t>カ</t>
    </rPh>
    <rPh sb="11" eb="12">
      <t>コ</t>
    </rPh>
    <rPh sb="13" eb="15">
      <t>コウモク</t>
    </rPh>
    <rPh sb="38" eb="39">
      <t>カ</t>
    </rPh>
    <rPh sb="40" eb="41">
      <t>コ</t>
    </rPh>
    <rPh sb="42" eb="44">
      <t>コウモク</t>
    </rPh>
    <rPh sb="72" eb="74">
      <t>コウモク</t>
    </rPh>
    <rPh sb="78" eb="79">
      <t>ガタ</t>
    </rPh>
    <rPh sb="80" eb="82">
      <t>シュウセイ</t>
    </rPh>
    <phoneticPr fontId="11"/>
  </si>
  <si>
    <t>1.5.0</t>
    <phoneticPr fontId="11"/>
  </si>
  <si>
    <t>企業動向</t>
    <rPh sb="0" eb="2">
      <t>キギョウ</t>
    </rPh>
    <rPh sb="2" eb="4">
      <t>ドウコウ</t>
    </rPh>
    <phoneticPr fontId="11"/>
  </si>
  <si>
    <t>(ターゲティングタグ)企業動向</t>
    <rPh sb="11" eb="13">
      <t>キギョウ</t>
    </rPh>
    <rPh sb="13" eb="15">
      <t>ドウコウ</t>
    </rPh>
    <phoneticPr fontId="11"/>
  </si>
  <si>
    <t>企業動向詳細</t>
    <rPh sb="0" eb="2">
      <t>キギョウ</t>
    </rPh>
    <rPh sb="2" eb="4">
      <t>ドウコウ</t>
    </rPh>
    <rPh sb="4" eb="6">
      <t>ショウサイ</t>
    </rPh>
    <phoneticPr fontId="11"/>
  </si>
  <si>
    <t>(ターゲティングタグ)企業動向詳細</t>
    <rPh sb="11" eb="13">
      <t>キギョウ</t>
    </rPh>
    <rPh sb="13" eb="15">
      <t>ドウコウ</t>
    </rPh>
    <rPh sb="15" eb="17">
      <t>ショウサイ</t>
    </rPh>
    <phoneticPr fontId="11"/>
  </si>
  <si>
    <t>事業・サービス</t>
    <rPh sb="0" eb="2">
      <t>ジギョウ</t>
    </rPh>
    <phoneticPr fontId="11"/>
  </si>
  <si>
    <t>(ターゲティングタグ)事業・サービス</t>
    <rPh sb="11" eb="13">
      <t>ジギョウ</t>
    </rPh>
    <phoneticPr fontId="11"/>
  </si>
  <si>
    <t>事業・サービス詳細</t>
    <rPh sb="0" eb="2">
      <t>ジギョウ</t>
    </rPh>
    <rPh sb="7" eb="9">
      <t>ショウサイ</t>
    </rPh>
    <phoneticPr fontId="11"/>
  </si>
  <si>
    <t>(ターゲティングタグ)事業・サービス詳細</t>
    <rPh sb="11" eb="13">
      <t>ジギョウ</t>
    </rPh>
    <rPh sb="18" eb="20">
      <t>ショウサイ</t>
    </rPh>
    <phoneticPr fontId="11"/>
  </si>
  <si>
    <t>導入ITサービスカテゴリ</t>
    <rPh sb="0" eb="2">
      <t>ドウニュウ</t>
    </rPh>
    <phoneticPr fontId="11"/>
  </si>
  <si>
    <t>sci_ttag_trends__c</t>
    <phoneticPr fontId="11"/>
  </si>
  <si>
    <t>sci_ttag_trendDetails__c</t>
    <phoneticPr fontId="11"/>
  </si>
  <si>
    <t>sci_ttag_businessAndServices__c</t>
    <phoneticPr fontId="11"/>
  </si>
  <si>
    <t>sci_ttag_businessAndServiceDetails__c</t>
    <phoneticPr fontId="11"/>
  </si>
  <si>
    <t>sci_ttag_businessAndServiceDetails</t>
    <phoneticPr fontId="11"/>
  </si>
  <si>
    <t>sci_ttag_businessAndServices</t>
    <phoneticPr fontId="11"/>
  </si>
  <si>
    <t>sci_ttag_trendDetails</t>
    <phoneticPr fontId="11"/>
  </si>
  <si>
    <t>sci_ttag_trends</t>
    <phoneticPr fontId="11"/>
  </si>
  <si>
    <t>(ターゲティングタグ)企業動向</t>
  </si>
  <si>
    <t>sci_ttag_trends</t>
  </si>
  <si>
    <t>カスタム項目</t>
  </si>
  <si>
    <t>(ターゲティングタグ)企業動向詳細</t>
  </si>
  <si>
    <t>sci_ttag_trendDetails</t>
  </si>
  <si>
    <t>(ターゲティングタグ)事業・サービス</t>
  </si>
  <si>
    <t>sci_ttag_businessAndServices</t>
  </si>
  <si>
    <t>(ターゲティングタグ)事業・サービス詳細</t>
  </si>
  <si>
    <t>sci_ttag_businessAndServiceDetails</t>
  </si>
  <si>
    <t>最上位役職ランク</t>
    <rPh sb="0" eb="8">
      <t>サイ</t>
    </rPh>
    <phoneticPr fontId="11"/>
  </si>
  <si>
    <t>最上位役職ランク</t>
    <rPh sb="0" eb="3">
      <t>サイジョウイ</t>
    </rPh>
    <phoneticPr fontId="23"/>
  </si>
  <si>
    <t>(Sansan人物)最上位役職ランク</t>
    <rPh sb="10" eb="13">
      <t>サイジョウイ</t>
    </rPh>
    <rPh sb="13" eb="15">
      <t xml:space="preserve">ヤクショクランク </t>
    </rPh>
    <phoneticPr fontId="11"/>
  </si>
  <si>
    <t>sci_sansan_person_highestTitleRank__c</t>
    <phoneticPr fontId="11"/>
  </si>
  <si>
    <t>sci_sansan_person_highestTitleRank</t>
    <phoneticPr fontId="11"/>
  </si>
  <si>
    <t>最上位役職ランク</t>
    <rPh sb="0" eb="8">
      <t>サ</t>
    </rPh>
    <phoneticPr fontId="11"/>
  </si>
  <si>
    <t>導入ITサービス</t>
    <rPh sb="0" eb="2">
      <t>ドウニュウ</t>
    </rPh>
    <phoneticPr fontId="11"/>
  </si>
  <si>
    <t>下記項目を追加
・書き込み項目：「ターゲティングタグ/企業動向」
・書き込み項目：「ターゲティングタグ/企業動向詳細」
・書き込み項目：「ターゲティングタグ/事業・サービス」
・書き込み項目：「ターゲティングタグ/事業・サービス詳細」
・書き込み項目：「Sansan人物/最上位役職ランク」</t>
  </si>
  <si>
    <t>1.6.0</t>
    <phoneticPr fontId="11"/>
  </si>
  <si>
    <t>所属企業への出力の選択肢を修正</t>
    <rPh sb="0" eb="4">
      <t xml:space="preserve">ショゾクキギョウ </t>
    </rPh>
    <rPh sb="6" eb="8">
      <t xml:space="preserve">シュツリョクノ </t>
    </rPh>
    <rPh sb="9" eb="12">
      <t xml:space="preserve">センタクシヲ </t>
    </rPh>
    <rPh sb="13" eb="15">
      <t xml:space="preserve">シュウセイ </t>
    </rPh>
    <phoneticPr fontId="11"/>
  </si>
  <si>
    <t>公開情報_拠点名</t>
    <rPh sb="0" eb="4">
      <t>コウカ</t>
    </rPh>
    <rPh sb="5" eb="7">
      <t>キョテン</t>
    </rPh>
    <rPh sb="7" eb="8">
      <t>メイ</t>
    </rPh>
    <phoneticPr fontId="11"/>
  </si>
  <si>
    <t>(Sansan拠点公開情報)拠点名</t>
  </si>
  <si>
    <t>sci_location_public_name</t>
  </si>
  <si>
    <t>公開情報_郵便番号</t>
    <phoneticPr fontId="11"/>
  </si>
  <si>
    <t>(Sansan拠点公開情報)郵便番号</t>
  </si>
  <si>
    <t>sci_location_public_postalCode</t>
  </si>
  <si>
    <t>公開情報_電話番号</t>
    <phoneticPr fontId="11"/>
  </si>
  <si>
    <t>(Sansan拠点公開情報)電話番号</t>
  </si>
  <si>
    <t>sci_location_public_tel</t>
  </si>
  <si>
    <t>公開情報_FAX番号</t>
    <phoneticPr fontId="11"/>
  </si>
  <si>
    <t>(Sansan拠点公開情報)FAX番号</t>
  </si>
  <si>
    <t>sci_location_public_fax</t>
  </si>
  <si>
    <t>公開情報_住所</t>
    <phoneticPr fontId="11"/>
  </si>
  <si>
    <t>(Sansan拠点公開情報)住所</t>
  </si>
  <si>
    <t>sci_location_public_address</t>
  </si>
  <si>
    <t>公開情報_国コード</t>
    <phoneticPr fontId="11"/>
  </si>
  <si>
    <t>(Sansan拠点公開情報)国コード</t>
  </si>
  <si>
    <t>sci_location_public_countryCode</t>
  </si>
  <si>
    <t>公開情報_都道府県</t>
    <phoneticPr fontId="11"/>
  </si>
  <si>
    <t>(Sansan拠点公開情報)都道府県</t>
  </si>
  <si>
    <t>sci_location_public_state</t>
  </si>
  <si>
    <t>公開情報_市区町村</t>
    <phoneticPr fontId="11"/>
  </si>
  <si>
    <t>(Sansan拠点公開情報)市区町村</t>
  </si>
  <si>
    <t>sci_location_public_city</t>
  </si>
  <si>
    <t>公開情報_地名番地</t>
    <phoneticPr fontId="11"/>
  </si>
  <si>
    <t>(Sansan拠点公開情報)地名番地</t>
  </si>
  <si>
    <t>sci_location_public_street</t>
  </si>
  <si>
    <t>公開情報_建物名</t>
    <phoneticPr fontId="11"/>
  </si>
  <si>
    <t>(Sansan拠点公開情報)建物名</t>
  </si>
  <si>
    <t>sci_location_public_building</t>
  </si>
  <si>
    <t>公開情報_地名番地・建物名</t>
    <phoneticPr fontId="11"/>
  </si>
  <si>
    <t>(Sansan拠点公開情報)地名番地・建物名</t>
  </si>
  <si>
    <t>sci_location_public_street_building</t>
  </si>
  <si>
    <t>下記項目を追加
・「SansanCI_拠点/公開情報_拠点名」
・「SansanCI_拠点/公開情報_郵便番号」
・「SansanCI_拠点/公開情報_電話番号」
・「SansanCI_拠点/公開情報_FAX番号」
・「SansanCI_拠点/公開情報_住所」
・「SansanCI_拠点/公開情報_国コード」
・「SansanCI_拠点/公開情報_都道府県」
・「SansanCI_拠点/公開情報_市区町村」
・「SansanCI_拠点/公開情報_地名番地」
・「SansanCI_拠点/公開情報_建物名」
・「SansanCI_拠点/公開情報_地名番地・建物名」
下記項目を削除
・「拠点公開情報/閉鎖判定」</t>
    <phoneticPr fontId="11"/>
  </si>
  <si>
    <t>1.7.0</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</si>
</sst>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font>
      <sz val="11"/>
      <color theme="1"/>
      <name val="ＭＳ Ｐゴシック"/>
      <family val="3"/>
      <charset val="128"/>
      <scheme val="minor"/>
    </font>
    <font>
      <sz val="12"/>
      <color theme="1"/>
      <name val="ＭＳ Ｐゴシック"/>
      <family val="2"/>
      <charset val="128"/>
      <scheme val="minor"/>
    </font>
    <font>
      <sz val="6"/>
      <name val="ＭＳ Ｐゴシック"/>
      <family val="3"/>
      <charset val="128"/>
    </font>
    <font>
      <sz val="10"/>
      <name val="メイリオ"/>
      <family val="3"/>
      <charset val="128"/>
    </font>
    <font>
      <sz val="10"/>
      <color indexed="8"/>
      <name val="メイリオ"/>
      <family val="3"/>
      <charset val="128"/>
    </font>
    <font>
      <b/>
      <sz val="18"/>
      <color indexed="9"/>
      <name val="メイリオ"/>
      <family val="3"/>
      <charset val="128"/>
    </font>
    <font>
      <b/>
      <sz val="12"/>
      <color indexed="9"/>
      <name val="メイリオ"/>
      <family val="3"/>
      <charset val="128"/>
    </font>
    <font>
      <b/>
      <sz val="12"/>
      <color indexed="8"/>
      <name val="メイリオ"/>
      <family val="3"/>
      <charset val="128"/>
    </font>
    <font>
      <sz val="11"/>
      <color theme="10"/>
      <name val="ＭＳ Ｐゴシック"/>
      <family val="3"/>
      <charset val="128"/>
    </font>
    <font>
      <u/>
      <sz val="11"/>
      <color theme="10"/>
      <name val="ＭＳ Ｐゴシック"/>
      <family val="3"/>
      <charset val="128"/>
    </font>
    <font>
      <b/>
      <sz val="24"/>
      <color theme="4" tint="-0.499984740745262"/>
      <name val="A-OTF 新ゴ Pro M"/>
      <family val="3"/>
      <charset val="128"/>
    </font>
    <font>
      <sz val="6"/>
      <name val="ＭＳ Ｐゴシック"/>
      <family val="3"/>
      <charset val="128"/>
      <scheme val="minor"/>
    </font>
    <font>
      <sz val="12"/>
      <color indexed="8"/>
      <name val="メイリオ"/>
      <family val="3"/>
      <charset val="128"/>
    </font>
    <font>
      <sz val="10"/>
      <color indexed="10"/>
      <name val="メイリオ"/>
      <family val="3"/>
      <charset val="128"/>
    </font>
    <font>
      <sz val="12"/>
      <color indexed="9"/>
      <name val="メイリオ"/>
      <family val="3"/>
      <charset val="128"/>
    </font>
    <font>
      <sz val="10"/>
      <color indexed="9"/>
      <name val="メイリオ"/>
      <family val="3"/>
      <charset val="128"/>
    </font>
    <font>
      <b/>
      <sz val="24"/>
      <color theme="3" tint="-0.499984740745262"/>
      <name val="メイリオ"/>
      <family val="3"/>
      <charset val="128"/>
    </font>
    <font>
      <u/>
      <sz val="11"/>
      <name val="ＭＳ Ｐゴシック"/>
      <family val="3"/>
      <charset val="128"/>
    </font>
    <font>
      <sz val="11"/>
      <name val="メイリオ"/>
      <family val="3"/>
      <charset val="128"/>
    </font>
    <font>
      <sz val="10"/>
      <color theme="0" tint="-4.9989318521683403E-2"/>
      <name val="メイリオ"/>
      <family val="3"/>
      <charset val="128"/>
    </font>
    <font>
      <b/>
      <u/>
      <sz val="11"/>
      <color theme="10"/>
      <name val="メイリオ"/>
      <family val="3"/>
      <charset val="128"/>
    </font>
    <font>
      <sz val="10"/>
      <name val="游ゴシック"/>
      <family val="3"/>
      <charset val="128"/>
    </font>
    <font>
      <sz val="11"/>
      <color theme="1"/>
      <name val="游ゴシック"/>
      <family val="3"/>
      <charset val="128"/>
    </font>
    <font>
      <sz val="6"/>
      <name val="ＭＳ Ｐゴシック"/>
      <family val="2"/>
      <charset val="128"/>
      <scheme val="minor"/>
    </font>
    <font>
      <b/>
      <sz val="11"/>
      <color theme="1"/>
      <name val="游ゴシック"/>
      <family val="3"/>
      <charset val="128"/>
    </font>
    <font>
      <sz val="10"/>
      <color theme="1"/>
      <name val="游ゴシック"/>
      <family val="3"/>
      <charset val="128"/>
    </font>
    <font>
      <sz val="10"/>
      <color theme="0"/>
      <name val="游ゴシック"/>
      <family val="3"/>
      <charset val="128"/>
    </font>
    <font>
      <b/>
      <sz val="10"/>
      <color theme="0"/>
      <name val="游ゴシック"/>
      <family val="3"/>
      <charset val="128"/>
    </font>
    <font>
      <b/>
      <sz val="12"/>
      <color theme="1"/>
      <name val="游ゴシック"/>
      <family val="3"/>
      <charset val="128"/>
    </font>
    <font>
      <sz val="10"/>
      <color rgb="FFFF0000"/>
      <name val="游ゴシック"/>
      <family val="3"/>
      <charset val="128"/>
    </font>
    <font>
      <sz val="12"/>
      <color theme="1"/>
      <name val="ＭＳ Ｐゴシック"/>
      <family val="2"/>
      <charset val="128"/>
      <scheme val="minor"/>
    </font>
    <font>
      <sz val="12"/>
      <color theme="1"/>
      <name val="游ゴシック"/>
      <family val="3"/>
      <charset val="128"/>
    </font>
    <font>
      <sz val="10"/>
      <name val="Arial"/>
      <family val="2"/>
    </font>
    <font>
      <b/>
      <sz val="11"/>
      <color theme="0"/>
      <name val="游ゴシック"/>
      <family val="3"/>
      <charset val="128"/>
    </font>
    <font>
      <sz val="10"/>
      <color rgb="FF000000"/>
      <name val="ＭＳ Ｐゴシック"/>
      <family val="2"/>
      <charset val="128"/>
    </font>
    <font>
      <sz val="11"/>
      <color rgb="FFFF0000"/>
      <name val="游ゴシック"/>
      <family val="3"/>
      <charset val="128"/>
    </font>
    <font>
      <sz val="10"/>
      <color rgb="FF000000"/>
      <name val="Yu Gothic UI"/>
      <family val="3"/>
      <charset val="128"/>
    </font>
    <font>
      <sz val="11"/>
      <color theme="0"/>
      <name val="ＭＳ Ｐゴシック"/>
      <family val="3"/>
      <charset val="128"/>
      <scheme val="minor"/>
    </font>
    <font>
      <sz val="18"/>
      <color theme="1"/>
      <name val="ＭＳ Ｐゴシック"/>
      <family val="2"/>
      <charset val="128"/>
      <scheme val="minor"/>
    </font>
    <font>
      <b/>
      <sz val="18"/>
      <color theme="1"/>
      <name val="游ゴシック"/>
      <family val="3"/>
      <charset val="128"/>
    </font>
    <font>
      <sz val="18"/>
      <color theme="1"/>
      <name val="游ゴシック"/>
      <family val="3"/>
      <charset val="128"/>
    </font>
    <font>
      <b/>
      <sz val="12"/>
      <color theme="0"/>
      <name val="游ゴシック"/>
      <family val="3"/>
      <charset val="128"/>
    </font>
    <font>
      <sz val="16"/>
      <color theme="1"/>
      <name val="游ゴシック"/>
      <family val="3"/>
      <charset val="128"/>
    </font>
    <font>
      <b/>
      <sz val="11"/>
      <color theme="0"/>
      <name val="Yu Gothic Medium"/>
      <family val="3"/>
      <charset val="128"/>
    </font>
    <font>
      <b/>
      <sz val="11"/>
      <color theme="0"/>
      <name val="Yu Gothic Medium"/>
      <family val="2"/>
      <charset val="128"/>
    </font>
    <font>
      <sz val="11"/>
      <color theme="0"/>
      <name val="Yu Gothic Medium"/>
      <family val="3"/>
      <charset val="128"/>
    </font>
    <font>
      <sz val="11"/>
      <color theme="0"/>
      <name val="游ゴシック"/>
      <family val="3"/>
      <charset val="128"/>
    </font>
    <font>
      <sz val="11"/>
      <color theme="1"/>
      <name val="ＭＳ Ｐゴシック"/>
      <family val="2"/>
      <charset val="128"/>
      <scheme val="major"/>
    </font>
    <font>
      <b/>
      <sz val="12"/>
      <color theme="0"/>
      <name val="ＭＳ Ｐゴシック"/>
      <family val="2"/>
      <charset val="128"/>
    </font>
    <font>
      <sz val="10"/>
      <color rgb="FF000000"/>
      <name val="MS PGothic"/>
      <family val="2"/>
      <charset val="128"/>
    </font>
    <font>
      <sz val="10.5"/>
      <color rgb="FF000000"/>
      <name val="+mj-ea"/>
    </font>
    <font>
      <sz val="12"/>
      <color theme="0"/>
      <name val="ＭＳ Ｐゴシック"/>
      <family val="2"/>
      <charset val="128"/>
      <scheme val="major"/>
    </font>
    <font>
      <b/>
      <sz val="12"/>
      <color theme="0"/>
      <name val="ＭＳ Ｐゴシック"/>
      <family val="2"/>
      <charset val="128"/>
      <scheme val="minor"/>
    </font>
    <font>
      <sz val="12"/>
      <color theme="0"/>
      <name val="ＭＳ Ｐゴシック"/>
      <family val="2"/>
      <charset val="128"/>
      <scheme val="minor"/>
    </font>
    <font>
      <sz val="14"/>
      <color theme="0"/>
      <name val="游ゴシック Regular"/>
      <family val="2"/>
    </font>
    <font>
      <sz val="11"/>
      <color theme="0"/>
      <name val="游ゴシック Regular"/>
      <family val="2"/>
    </font>
    <font>
      <b/>
      <sz val="18"/>
      <color rgb="FFC00000"/>
      <name val="游ゴシック"/>
      <family val="3"/>
      <charset val="128"/>
    </font>
    <font>
      <sz val="12"/>
      <color theme="3"/>
      <name val="游ゴシック"/>
      <family val="3"/>
      <charset val="128"/>
    </font>
    <font>
      <sz val="10"/>
      <color theme="3"/>
      <name val="游ゴシック"/>
      <family val="3"/>
      <charset val="128"/>
    </font>
    <font>
      <sz val="18"/>
      <color theme="1" tint="0.34998626667073579"/>
      <name val="游ゴシック"/>
      <family val="3"/>
      <charset val="128"/>
    </font>
    <font>
      <b/>
      <sz val="18"/>
      <color theme="0"/>
      <name val="游ゴシック"/>
      <family val="3"/>
      <charset val="128"/>
    </font>
    <font>
      <b/>
      <sz val="11"/>
      <color theme="3"/>
      <name val="游ゴシック"/>
      <family val="3"/>
      <charset val="128"/>
    </font>
    <font>
      <sz val="10"/>
      <color rgb="FFC00000"/>
      <name val="游ゴシック"/>
      <family val="3"/>
      <charset val="128"/>
    </font>
    <font>
      <sz val="10"/>
      <color theme="1" tint="0.249977111117893"/>
      <name val="游ゴシック"/>
      <family val="3"/>
      <charset val="128"/>
    </font>
    <font>
      <sz val="11"/>
      <color rgb="FF000000"/>
      <name val="ＭＳ Ｐゴシック"/>
      <family val="2"/>
      <charset val="128"/>
      <scheme val="minor"/>
    </font>
    <font>
      <sz val="12"/>
      <color theme="1"/>
      <name val="Calibri"/>
      <family val="2"/>
    </font>
    <font>
      <sz val="10"/>
      <color rgb="FF000000"/>
      <name val="游ゴシック"/>
      <family val="3"/>
      <charset val="128"/>
    </font>
    <font>
      <sz val="11"/>
      <color rgb="FFFF0000"/>
      <name val="ＭＳ Ｐゴシック"/>
      <family val="3"/>
      <charset val="128"/>
      <scheme val="minor"/>
    </font>
    <font>
      <sz val="11"/>
      <color rgb="FF000000"/>
      <name val="ＭＳ Ｐゴシック"/>
      <family val="3"/>
      <charset val="128"/>
      <scheme val="minor"/>
    </font>
    <font>
      <sz val="11"/>
      <color theme="0"/>
      <name val="ＭＳ Ｐゴシック"/>
      <family val="2"/>
      <charset val="128"/>
      <scheme val="minor"/>
    </font>
  </fonts>
  <fills count="2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6795556505021"/>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theme="9" tint="0.59996337778862885"/>
        <bgColor theme="0" tint="-0.14999847407452621"/>
      </patternFill>
    </fill>
    <fill>
      <patternFill patternType="solid">
        <fgColor theme="9" tint="0.79998168889431442"/>
        <bgColor theme="0" tint="-0.14999847407452621"/>
      </patternFill>
    </fill>
    <fill>
      <patternFill patternType="solid">
        <fgColor theme="9" tint="0.79998168889431442"/>
        <bgColor auto="1"/>
      </patternFill>
    </fill>
    <fill>
      <patternFill patternType="solid">
        <fgColor theme="9" tint="0.59999389629810485"/>
        <bgColor indexed="64"/>
      </patternFill>
    </fill>
    <fill>
      <patternFill patternType="solid">
        <fgColor theme="0" tint="-0.14996795556505021"/>
        <bgColor theme="0"/>
      </patternFill>
    </fill>
    <fill>
      <patternFill patternType="solid">
        <fgColor theme="0" tint="-0.14996795556505021"/>
        <bgColor theme="0" tint="-0.14999847407452621"/>
      </patternFill>
    </fill>
    <fill>
      <patternFill patternType="solid">
        <fgColor rgb="FF084885"/>
        <bgColor indexed="64"/>
      </patternFill>
    </fill>
    <fill>
      <patternFill patternType="solid">
        <fgColor theme="3" tint="0.79998168889431442"/>
        <bgColor indexed="64"/>
      </patternFill>
    </fill>
    <fill>
      <patternFill patternType="solid">
        <fgColor rgb="FFE7EDF8"/>
        <bgColor indexed="64"/>
      </patternFill>
    </fill>
    <fill>
      <patternFill patternType="solid">
        <fgColor rgb="FFD9D9D9"/>
        <bgColor indexed="64"/>
      </patternFill>
    </fill>
    <fill>
      <patternFill patternType="solid">
        <fgColor rgb="FFC5D9F1"/>
        <bgColor indexed="64"/>
      </patternFill>
    </fill>
    <fill>
      <patternFill patternType="solid">
        <fgColor rgb="FFD9D9D9"/>
        <bgColor theme="0" tint="-0.14999847407452621"/>
      </patternFill>
    </fill>
    <fill>
      <patternFill patternType="solid">
        <fgColor rgb="FFFFFFFF"/>
        <bgColor rgb="FF000000"/>
      </patternFill>
    </fill>
  </fills>
  <borders count="1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medium">
        <color auto="1"/>
      </top>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bottom/>
      <diagonal/>
    </border>
    <border>
      <left/>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right>
      <top style="thin">
        <color theme="1" tint="0.499984740745262"/>
      </top>
      <bottom style="thin">
        <color theme="1" tint="0.499984740745262"/>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int="0.499984740745262"/>
      </top>
      <bottom style="thin">
        <color theme="1" tint="0.499984740745262"/>
      </bottom>
      <diagonal/>
    </border>
    <border>
      <left/>
      <right style="medium">
        <color theme="1"/>
      </right>
      <top style="thin">
        <color theme="1" tint="0.499984740745262"/>
      </top>
      <bottom style="medium">
        <color theme="1" tint="0.499984740745262"/>
      </bottom>
      <diagonal/>
    </border>
    <border>
      <left/>
      <right style="medium">
        <color theme="1"/>
      </right>
      <top/>
      <bottom style="thin">
        <color theme="1" tint="0.499984740745262"/>
      </bottom>
      <diagonal/>
    </border>
    <border>
      <left/>
      <right style="medium">
        <color theme="1"/>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theme="1" tint="0.499984740745262"/>
      </left>
      <right/>
      <top/>
      <bottom/>
      <diagonal/>
    </border>
    <border>
      <left/>
      <right/>
      <top style="medium">
        <color theme="1"/>
      </top>
      <bottom style="medium">
        <color theme="1" tint="0.499984740745262"/>
      </bottom>
      <diagonal/>
    </border>
    <border>
      <left/>
      <right style="medium">
        <color theme="1"/>
      </right>
      <top style="medium">
        <color theme="1"/>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style="medium">
        <color theme="1"/>
      </left>
      <right style="thin">
        <color theme="1" tint="0.499984740745262"/>
      </right>
      <top style="thin">
        <color theme="1" tint="0.499984740745262"/>
      </top>
      <bottom style="thin">
        <color theme="1" tint="0.499984740745262"/>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top style="thin">
        <color theme="1" tint="0.499984740745262"/>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right/>
      <top/>
      <bottom style="thin">
        <color theme="1" tint="0.499984740745262"/>
      </bottom>
      <diagonal/>
    </border>
    <border>
      <left/>
      <right style="thin">
        <color theme="1"/>
      </right>
      <top style="medium">
        <color theme="1" tint="0.499984740745262"/>
      </top>
      <bottom style="thin">
        <color theme="1"/>
      </bottom>
      <diagonal/>
    </border>
    <border>
      <left style="thin">
        <color theme="1"/>
      </left>
      <right style="thin">
        <color theme="1"/>
      </right>
      <top style="medium">
        <color theme="1" tint="0.499984740745262"/>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indexed="64"/>
      </left>
      <right style="thin">
        <color theme="1"/>
      </right>
      <top style="thin">
        <color theme="1"/>
      </top>
      <bottom style="thin">
        <color theme="1"/>
      </bottom>
      <diagonal/>
    </border>
    <border>
      <left/>
      <right style="thin">
        <color theme="1"/>
      </right>
      <top style="thin">
        <color theme="1"/>
      </top>
      <bottom style="thin">
        <color theme="1" tint="0.499984740745262"/>
      </bottom>
      <diagonal/>
    </border>
    <border>
      <left style="thin">
        <color theme="1"/>
      </left>
      <right style="thin">
        <color theme="1"/>
      </right>
      <top style="thin">
        <color theme="1"/>
      </top>
      <bottom style="thin">
        <color theme="1" tint="0.499984740745262"/>
      </bottom>
      <diagonal/>
    </border>
    <border>
      <left style="medium">
        <color theme="1"/>
      </left>
      <right/>
      <top/>
      <bottom/>
      <diagonal/>
    </border>
    <border>
      <left style="dotted">
        <color indexed="64"/>
      </left>
      <right/>
      <top style="thin">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theme="1"/>
      </left>
      <right style="thin">
        <color theme="1" tint="0.499984740745262"/>
      </right>
      <top style="thin">
        <color theme="1" tint="0.499984740745262"/>
      </top>
      <bottom style="medium">
        <color theme="1"/>
      </bottom>
      <diagonal/>
    </border>
    <border>
      <left style="thin">
        <color theme="1" tint="0.499984740745262"/>
      </left>
      <right style="medium">
        <color theme="1"/>
      </right>
      <top style="thin">
        <color theme="1" tint="0.499984740745262"/>
      </top>
      <bottom style="medium">
        <color theme="1"/>
      </bottom>
      <diagonal/>
    </border>
    <border>
      <left/>
      <right/>
      <top/>
      <bottom style="medium">
        <color theme="1"/>
      </bottom>
      <diagonal/>
    </border>
    <border>
      <left style="medium">
        <color theme="1"/>
      </left>
      <right style="thin">
        <color theme="1" tint="0.499984740745262"/>
      </right>
      <top style="medium">
        <color theme="1"/>
      </top>
      <bottom style="thin">
        <color theme="1" tint="0.499984740745262"/>
      </bottom>
      <diagonal/>
    </border>
    <border>
      <left style="thin">
        <color theme="1" tint="0.499984740745262"/>
      </left>
      <right style="thin">
        <color theme="1" tint="0.499984740745262"/>
      </right>
      <top style="medium">
        <color theme="1"/>
      </top>
      <bottom style="thin">
        <color theme="1" tint="0.499984740745262"/>
      </bottom>
      <diagonal/>
    </border>
    <border>
      <left style="thin">
        <color theme="1" tint="0.499984740745262"/>
      </left>
      <right style="medium">
        <color theme="1"/>
      </right>
      <top style="medium">
        <color theme="1"/>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bottom>
      <diagonal/>
    </border>
    <border>
      <left style="thin">
        <color theme="1"/>
      </left>
      <right/>
      <top style="medium">
        <color theme="1" tint="0.499984740745262"/>
      </top>
      <bottom style="thin">
        <color theme="1"/>
      </bottom>
      <diagonal/>
    </border>
    <border>
      <left style="thin">
        <color theme="1"/>
      </left>
      <right/>
      <top style="thin">
        <color theme="1"/>
      </top>
      <bottom style="thin">
        <color theme="1"/>
      </bottom>
      <diagonal/>
    </border>
    <border>
      <left style="thin">
        <color theme="1"/>
      </left>
      <right/>
      <top style="thin">
        <color theme="1"/>
      </top>
      <bottom style="thin">
        <color theme="1" tint="0.499984740745262"/>
      </bottom>
      <diagonal/>
    </border>
    <border>
      <left style="medium">
        <color theme="1" tint="0.499984740745262"/>
      </left>
      <right/>
      <top/>
      <bottom style="medium">
        <color theme="1"/>
      </bottom>
      <diagonal/>
    </border>
    <border>
      <left/>
      <right style="medium">
        <color theme="1"/>
      </right>
      <top style="medium">
        <color theme="1"/>
      </top>
      <bottom/>
      <diagonal/>
    </border>
    <border>
      <left/>
      <right style="medium">
        <color theme="1"/>
      </right>
      <top/>
      <bottom/>
      <diagonal/>
    </border>
    <border>
      <left/>
      <right style="medium">
        <color indexed="64"/>
      </right>
      <top/>
      <bottom/>
      <diagonal/>
    </border>
    <border>
      <left style="medium">
        <color theme="1"/>
      </left>
      <right style="thin">
        <color theme="1" tint="0.499984740745262"/>
      </right>
      <top style="medium">
        <color theme="1"/>
      </top>
      <bottom/>
      <diagonal/>
    </border>
    <border>
      <left style="thin">
        <color theme="1" tint="0.499984740745262"/>
      </left>
      <right style="thin">
        <color theme="1" tint="0.499984740745262"/>
      </right>
      <top style="medium">
        <color theme="1"/>
      </top>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medium">
        <color theme="1"/>
      </left>
      <right style="thin">
        <color theme="1" tint="0.499984740745262"/>
      </right>
      <top style="thin">
        <color theme="1" tint="0.499984740745262"/>
      </top>
      <bottom/>
      <diagonal/>
    </border>
    <border>
      <left style="medium">
        <color theme="1"/>
      </left>
      <right style="thin">
        <color theme="1" tint="0.499984740745262"/>
      </right>
      <top/>
      <bottom style="thin">
        <color theme="1" tint="0.499984740745262"/>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style="medium">
        <color indexed="64"/>
      </top>
      <bottom/>
      <diagonal/>
    </border>
    <border>
      <left style="medium">
        <color theme="1"/>
      </left>
      <right style="medium">
        <color theme="1"/>
      </right>
      <top/>
      <bottom style="medium">
        <color indexed="64"/>
      </bottom>
      <diagonal/>
    </border>
    <border>
      <left style="medium">
        <color theme="3" tint="-0.49998474074526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0" tint="-0.249977111117893"/>
      </right>
      <top style="medium">
        <color theme="3" tint="-0.249977111117893"/>
      </top>
      <bottom style="thin">
        <color theme="0" tint="-0.249977111117893"/>
      </bottom>
      <diagonal/>
    </border>
    <border>
      <left style="thin">
        <color theme="0" tint="-0.249977111117893"/>
      </left>
      <right style="thin">
        <color theme="0" tint="-0.249977111117893"/>
      </right>
      <top style="medium">
        <color theme="3" tint="-0.249977111117893"/>
      </top>
      <bottom style="thin">
        <color theme="0" tint="-0.249977111117893"/>
      </bottom>
      <diagonal/>
    </border>
    <border>
      <left style="thin">
        <color theme="0" tint="-0.249977111117893"/>
      </left>
      <right style="medium">
        <color theme="3" tint="-0.249977111117893"/>
      </right>
      <top style="medium">
        <color theme="3" tint="-0.249977111117893"/>
      </top>
      <bottom style="thin">
        <color theme="0" tint="-0.249977111117893"/>
      </bottom>
      <diagonal/>
    </border>
    <border>
      <left style="medium">
        <color theme="3"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3" tint="-0.249977111117893"/>
      </right>
      <top style="thin">
        <color theme="0" tint="-0.249977111117893"/>
      </top>
      <bottom style="thin">
        <color theme="0" tint="-0.249977111117893"/>
      </bottom>
      <diagonal/>
    </border>
    <border>
      <left style="medium">
        <color theme="3" tint="-0.249977111117893"/>
      </left>
      <right style="thin">
        <color theme="0" tint="-0.249977111117893"/>
      </right>
      <top style="thin">
        <color theme="0" tint="-0.249977111117893"/>
      </top>
      <bottom style="medium">
        <color theme="3" tint="-0.249977111117893"/>
      </bottom>
      <diagonal/>
    </border>
    <border>
      <left style="thin">
        <color theme="0" tint="-0.249977111117893"/>
      </left>
      <right style="thin">
        <color theme="0" tint="-0.249977111117893"/>
      </right>
      <top style="thin">
        <color theme="0" tint="-0.249977111117893"/>
      </top>
      <bottom style="medium">
        <color theme="3" tint="-0.249977111117893"/>
      </bottom>
      <diagonal/>
    </border>
    <border>
      <left style="thin">
        <color theme="0" tint="-0.249977111117893"/>
      </left>
      <right style="medium">
        <color theme="3" tint="-0.249977111117893"/>
      </right>
      <top style="thin">
        <color theme="0" tint="-0.249977111117893"/>
      </top>
      <bottom style="medium">
        <color theme="3" tint="-0.249977111117893"/>
      </bottom>
      <diagonal/>
    </border>
    <border>
      <left style="thin">
        <color rgb="FF16365C"/>
      </left>
      <right style="thin">
        <color rgb="FF16365C"/>
      </right>
      <top style="thin">
        <color rgb="FF16365C"/>
      </top>
      <bottom style="thin">
        <color rgb="FF16365C"/>
      </bottom>
      <diagonal/>
    </border>
    <border>
      <left style="thin">
        <color theme="3" tint="-0.249977111117893"/>
      </left>
      <right style="medium">
        <color indexed="64"/>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medium">
        <color theme="3" tint="-0.249977111117893"/>
      </left>
      <right/>
      <top/>
      <bottom style="thin">
        <color theme="3" tint="-0.249977111117893"/>
      </bottom>
      <diagonal/>
    </border>
    <border>
      <left/>
      <right/>
      <top/>
      <bottom style="thin">
        <color theme="3" tint="-0.249977111117893"/>
      </bottom>
      <diagonal/>
    </border>
    <border>
      <left/>
      <right style="medium">
        <color indexed="64"/>
      </right>
      <top/>
      <bottom style="thin">
        <color theme="3" tint="-0.249977111117893"/>
      </bottom>
      <diagonal/>
    </border>
    <border>
      <left style="thin">
        <color theme="1" tint="0.499984740745262"/>
      </left>
      <right style="medium">
        <color indexed="64"/>
      </right>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dotted">
        <color indexed="64"/>
      </left>
      <right/>
      <top style="dotted">
        <color indexed="64"/>
      </top>
      <bottom/>
      <diagonal/>
    </border>
    <border>
      <left style="dotted">
        <color indexed="64"/>
      </left>
      <right style="medium">
        <color indexed="64"/>
      </right>
      <top/>
      <bottom/>
      <diagonal/>
    </border>
    <border>
      <left/>
      <right style="thin">
        <color indexed="64"/>
      </right>
      <top style="thin">
        <color indexed="64"/>
      </top>
      <bottom style="thin">
        <color indexed="64"/>
      </bottom>
      <diagonal/>
    </border>
  </borders>
  <cellStyleXfs count="6">
    <xf numFmtId="0" fontId="0" fillId="0" borderId="0">
      <alignment vertical="center"/>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0" fillId="0" borderId="0">
      <alignment vertical="center"/>
    </xf>
    <xf numFmtId="0" fontId="32" fillId="0" borderId="0"/>
    <xf numFmtId="0" fontId="1" fillId="0" borderId="0">
      <alignment vertical="center"/>
    </xf>
  </cellStyleXfs>
  <cellXfs count="469">
    <xf numFmtId="0" fontId="0" fillId="0" borderId="0" xfId="0">
      <alignment vertical="center"/>
    </xf>
    <xf numFmtId="0" fontId="4" fillId="0" borderId="0" xfId="0" applyFont="1">
      <alignment vertical="center"/>
    </xf>
    <xf numFmtId="0" fontId="10" fillId="2" borderId="0" xfId="0" applyFont="1" applyFill="1" applyAlignment="1">
      <alignment vertical="center" wrapText="1"/>
    </xf>
    <xf numFmtId="49" fontId="4" fillId="0" borderId="0" xfId="0" applyNumberFormat="1" applyFont="1">
      <alignment vertical="center"/>
    </xf>
    <xf numFmtId="0" fontId="4" fillId="0" borderId="3" xfId="0" applyFont="1" applyBorder="1" applyAlignment="1">
      <alignment vertical="center" wrapText="1"/>
    </xf>
    <xf numFmtId="49" fontId="4" fillId="0" borderId="13" xfId="0" applyNumberFormat="1" applyFont="1" applyBorder="1" applyAlignment="1">
      <alignment horizontal="right" vertical="center" wrapText="1"/>
    </xf>
    <xf numFmtId="0" fontId="4" fillId="0" borderId="14" xfId="0" applyFont="1" applyBorder="1">
      <alignment vertical="center"/>
    </xf>
    <xf numFmtId="0" fontId="4" fillId="2" borderId="0" xfId="0" applyFont="1" applyFill="1">
      <alignment vertical="center"/>
    </xf>
    <xf numFmtId="0" fontId="12" fillId="0" borderId="0" xfId="0" applyFont="1">
      <alignment vertical="center"/>
    </xf>
    <xf numFmtId="0" fontId="3" fillId="0" borderId="9" xfId="0" applyFont="1" applyBorder="1" applyAlignment="1">
      <alignment vertical="center" wrapText="1"/>
    </xf>
    <xf numFmtId="0" fontId="17" fillId="0" borderId="9" xfId="2" applyFont="1" applyFill="1" applyBorder="1" applyAlignment="1" applyProtection="1">
      <alignment vertical="center"/>
    </xf>
    <xf numFmtId="0" fontId="18" fillId="0" borderId="9" xfId="0" applyFont="1" applyBorder="1">
      <alignment vertical="center"/>
    </xf>
    <xf numFmtId="49" fontId="3" fillId="0" borderId="9" xfId="0" applyNumberFormat="1" applyFont="1" applyBorder="1" applyAlignment="1">
      <alignment horizontal="right" vertical="center" wrapText="1"/>
    </xf>
    <xf numFmtId="0" fontId="3" fillId="0" borderId="9" xfId="0" applyFont="1" applyBorder="1">
      <alignment vertical="center"/>
    </xf>
    <xf numFmtId="0" fontId="19" fillId="5" borderId="18" xfId="0" applyFont="1" applyFill="1" applyBorder="1" applyAlignment="1">
      <alignment horizontal="center" vertical="center" wrapText="1"/>
    </xf>
    <xf numFmtId="0" fontId="19" fillId="5" borderId="17" xfId="0" applyFont="1" applyFill="1" applyBorder="1" applyAlignment="1">
      <alignment horizontal="center" vertical="center" wrapText="1"/>
    </xf>
    <xf numFmtId="49" fontId="19" fillId="5" borderId="17" xfId="0" applyNumberFormat="1"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4" fillId="0" borderId="0" xfId="0" applyFont="1" applyAlignment="1">
      <alignment vertical="center" wrapText="1"/>
    </xf>
    <xf numFmtId="0" fontId="4" fillId="0" borderId="9" xfId="0" applyFont="1" applyBorder="1" applyAlignment="1">
      <alignment horizontal="center" vertical="center" wrapText="1"/>
    </xf>
    <xf numFmtId="0" fontId="12" fillId="0" borderId="9" xfId="0" applyFont="1" applyBorder="1" applyAlignment="1">
      <alignment horizontal="center" vertical="center"/>
    </xf>
    <xf numFmtId="0" fontId="4" fillId="0" borderId="2"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horizontal="right" vertical="center" wrapText="1"/>
    </xf>
    <xf numFmtId="0" fontId="4" fillId="0" borderId="5" xfId="0" applyFont="1" applyBorder="1" applyAlignment="1">
      <alignment vertical="center" wrapText="1"/>
    </xf>
    <xf numFmtId="0" fontId="4" fillId="0" borderId="1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9" fillId="5" borderId="7" xfId="0" applyFont="1" applyFill="1" applyBorder="1" applyAlignment="1">
      <alignment vertical="center" wrapText="1"/>
    </xf>
    <xf numFmtId="0" fontId="5" fillId="0" borderId="0" xfId="0" applyFont="1">
      <alignment vertical="center"/>
    </xf>
    <xf numFmtId="0" fontId="15" fillId="0" borderId="0" xfId="0" applyFont="1">
      <alignment vertical="center"/>
    </xf>
    <xf numFmtId="0" fontId="6" fillId="0" borderId="0" xfId="0" applyFont="1">
      <alignment vertical="center"/>
    </xf>
    <xf numFmtId="0" fontId="14" fillId="0" borderId="0" xfId="0" applyFont="1">
      <alignment vertical="center"/>
    </xf>
    <xf numFmtId="0" fontId="7" fillId="0" borderId="0" xfId="0" applyFont="1">
      <alignment vertical="center"/>
    </xf>
    <xf numFmtId="0" fontId="20" fillId="0" borderId="0" xfId="2" applyFont="1" applyFill="1" applyAlignment="1" applyProtection="1">
      <alignment vertical="center"/>
    </xf>
    <xf numFmtId="0" fontId="3" fillId="0" borderId="19" xfId="0" applyFont="1" applyBorder="1" applyAlignment="1">
      <alignment horizontal="center" vertical="center"/>
    </xf>
    <xf numFmtId="0" fontId="3" fillId="0" borderId="19" xfId="0" applyFont="1" applyBorder="1">
      <alignment vertical="center"/>
    </xf>
    <xf numFmtId="0" fontId="5" fillId="2" borderId="0" xfId="0" applyFont="1" applyFill="1">
      <alignment vertical="center"/>
    </xf>
    <xf numFmtId="0" fontId="16" fillId="2" borderId="0" xfId="0" applyFont="1" applyFill="1" applyAlignment="1">
      <alignment vertical="center" wrapText="1"/>
    </xf>
    <xf numFmtId="0" fontId="4" fillId="4" borderId="0" xfId="0" applyFont="1" applyFill="1">
      <alignment vertical="center"/>
    </xf>
    <xf numFmtId="0" fontId="22" fillId="0" borderId="0" xfId="0" applyFont="1">
      <alignment vertical="center"/>
    </xf>
    <xf numFmtId="0" fontId="22" fillId="0" borderId="19" xfId="0" applyFont="1" applyBorder="1">
      <alignment vertical="center"/>
    </xf>
    <xf numFmtId="0" fontId="24" fillId="0" borderId="0" xfId="0" applyFont="1">
      <alignment vertical="center"/>
    </xf>
    <xf numFmtId="0" fontId="25" fillId="0" borderId="0" xfId="0" applyFont="1">
      <alignment vertical="center"/>
    </xf>
    <xf numFmtId="0" fontId="25" fillId="0" borderId="22" xfId="0" applyFont="1" applyBorder="1">
      <alignment vertical="center"/>
    </xf>
    <xf numFmtId="0" fontId="25" fillId="0" borderId="19" xfId="0" applyFont="1" applyBorder="1">
      <alignment vertical="center"/>
    </xf>
    <xf numFmtId="0" fontId="25" fillId="0" borderId="23" xfId="0" applyFont="1" applyBorder="1">
      <alignment vertical="center"/>
    </xf>
    <xf numFmtId="0" fontId="25" fillId="0" borderId="24" xfId="0" applyFont="1" applyBorder="1">
      <alignment vertical="center"/>
    </xf>
    <xf numFmtId="0" fontId="26" fillId="7" borderId="21" xfId="0" applyFont="1" applyFill="1" applyBorder="1">
      <alignment vertical="center"/>
    </xf>
    <xf numFmtId="0" fontId="28" fillId="0" borderId="0" xfId="0" applyFont="1">
      <alignment vertical="center"/>
    </xf>
    <xf numFmtId="0" fontId="29" fillId="3" borderId="21" xfId="0" applyFont="1" applyFill="1" applyBorder="1">
      <alignment vertical="center"/>
    </xf>
    <xf numFmtId="0" fontId="21" fillId="6" borderId="21" xfId="0" applyFont="1" applyFill="1" applyBorder="1">
      <alignment vertical="center"/>
    </xf>
    <xf numFmtId="0" fontId="27" fillId="7" borderId="19" xfId="0" applyFont="1" applyFill="1" applyBorder="1">
      <alignment vertical="center"/>
    </xf>
    <xf numFmtId="0" fontId="25" fillId="0" borderId="0" xfId="0" applyFont="1" applyAlignment="1"/>
    <xf numFmtId="0" fontId="22" fillId="0" borderId="0" xfId="0" applyFont="1" applyAlignment="1"/>
    <xf numFmtId="0" fontId="25" fillId="0" borderId="21" xfId="0" applyFont="1" applyBorder="1">
      <alignment vertical="center"/>
    </xf>
    <xf numFmtId="0" fontId="25" fillId="0" borderId="25" xfId="0" applyFont="1" applyBorder="1">
      <alignment vertical="center"/>
    </xf>
    <xf numFmtId="0" fontId="27" fillId="7" borderId="0" xfId="0" applyFont="1" applyFill="1">
      <alignment vertical="center"/>
    </xf>
    <xf numFmtId="0" fontId="22" fillId="0" borderId="1" xfId="0" applyFont="1" applyBorder="1">
      <alignment vertical="center"/>
    </xf>
    <xf numFmtId="0" fontId="0" fillId="0" borderId="1" xfId="0" applyBorder="1">
      <alignment vertical="center"/>
    </xf>
    <xf numFmtId="0" fontId="25" fillId="0" borderId="0" xfId="0" applyFont="1" applyProtection="1">
      <alignment vertical="center"/>
      <protection hidden="1"/>
    </xf>
    <xf numFmtId="14" fontId="0" fillId="0" borderId="1" xfId="0" applyNumberFormat="1" applyBorder="1" applyAlignment="1">
      <alignment horizontal="right" vertical="center"/>
    </xf>
    <xf numFmtId="0" fontId="31" fillId="0" borderId="33" xfId="0" applyFont="1" applyBorder="1" applyProtection="1">
      <alignment vertical="center"/>
      <protection hidden="1"/>
    </xf>
    <xf numFmtId="0" fontId="39" fillId="0" borderId="0" xfId="0" applyFont="1" applyProtection="1">
      <alignment vertical="center"/>
      <protection hidden="1"/>
    </xf>
    <xf numFmtId="0" fontId="33" fillId="7" borderId="30" xfId="0" applyFont="1" applyFill="1" applyBorder="1" applyAlignment="1" applyProtection="1">
      <alignment horizontal="center" vertical="center" wrapText="1"/>
      <protection hidden="1"/>
    </xf>
    <xf numFmtId="0" fontId="33" fillId="7" borderId="31" xfId="0" applyFont="1" applyFill="1" applyBorder="1" applyAlignment="1" applyProtection="1">
      <alignment horizontal="center" vertical="center" wrapText="1"/>
      <protection hidden="1"/>
    </xf>
    <xf numFmtId="0" fontId="26" fillId="0" borderId="0" xfId="0" applyFont="1" applyProtection="1">
      <alignment vertical="center"/>
      <protection hidden="1"/>
    </xf>
    <xf numFmtId="0" fontId="31" fillId="0" borderId="34" xfId="0" applyFont="1" applyBorder="1" applyAlignment="1" applyProtection="1">
      <alignment horizontal="center" vertical="center"/>
      <protection hidden="1"/>
    </xf>
    <xf numFmtId="0" fontId="31" fillId="0" borderId="0" xfId="0" applyFont="1" applyProtection="1">
      <alignment vertical="center"/>
      <protection hidden="1"/>
    </xf>
    <xf numFmtId="0" fontId="27" fillId="0" borderId="0" xfId="0" applyFont="1" applyProtection="1">
      <alignment vertical="center"/>
      <protection hidden="1"/>
    </xf>
    <xf numFmtId="0" fontId="25" fillId="6" borderId="19" xfId="0" applyFont="1" applyFill="1" applyBorder="1" applyProtection="1">
      <alignment vertical="center"/>
      <protection hidden="1"/>
    </xf>
    <xf numFmtId="0" fontId="21" fillId="0" borderId="0" xfId="0" applyFont="1" applyProtection="1">
      <alignment vertical="center"/>
      <protection hidden="1"/>
    </xf>
    <xf numFmtId="0" fontId="33" fillId="7" borderId="32" xfId="0" applyFont="1" applyFill="1" applyBorder="1" applyAlignment="1" applyProtection="1">
      <alignment horizontal="center" vertical="center" wrapText="1"/>
      <protection hidden="1"/>
    </xf>
    <xf numFmtId="0" fontId="22" fillId="0" borderId="46" xfId="0" applyFont="1" applyBorder="1" applyAlignment="1" applyProtection="1">
      <alignment horizontal="center" vertical="center" wrapText="1"/>
      <protection hidden="1"/>
    </xf>
    <xf numFmtId="0" fontId="33" fillId="7" borderId="28" xfId="0" applyFont="1" applyFill="1" applyBorder="1" applyProtection="1">
      <alignment vertical="center"/>
      <protection hidden="1"/>
    </xf>
    <xf numFmtId="0" fontId="33" fillId="7" borderId="27" xfId="0" applyFont="1" applyFill="1" applyBorder="1" applyProtection="1">
      <alignment vertical="center"/>
      <protection hidden="1"/>
    </xf>
    <xf numFmtId="0" fontId="33" fillId="7" borderId="39" xfId="0" applyFont="1" applyFill="1" applyBorder="1" applyProtection="1">
      <alignment vertical="center"/>
      <protection hidden="1"/>
    </xf>
    <xf numFmtId="0" fontId="25" fillId="4" borderId="42" xfId="0" applyFont="1" applyFill="1" applyBorder="1" applyProtection="1">
      <alignment vertical="center"/>
      <protection hidden="1"/>
    </xf>
    <xf numFmtId="0" fontId="29" fillId="4" borderId="50" xfId="0" applyFont="1" applyFill="1" applyBorder="1" applyProtection="1">
      <alignment vertical="center"/>
      <protection hidden="1"/>
    </xf>
    <xf numFmtId="0" fontId="25" fillId="10" borderId="19" xfId="0" applyFont="1" applyFill="1" applyBorder="1" applyProtection="1">
      <alignment vertical="center"/>
      <protection hidden="1"/>
    </xf>
    <xf numFmtId="0" fontId="25" fillId="10" borderId="50" xfId="0" applyFont="1" applyFill="1" applyBorder="1" applyProtection="1">
      <alignment vertical="center"/>
      <protection hidden="1"/>
    </xf>
    <xf numFmtId="0" fontId="25" fillId="10" borderId="35" xfId="0" applyFont="1" applyFill="1" applyBorder="1" applyProtection="1">
      <alignment vertical="center"/>
      <protection hidden="1"/>
    </xf>
    <xf numFmtId="0" fontId="25" fillId="4" borderId="19" xfId="0" applyFont="1" applyFill="1" applyBorder="1" applyProtection="1">
      <alignment vertical="center"/>
      <protection hidden="1"/>
    </xf>
    <xf numFmtId="0" fontId="25" fillId="4" borderId="50" xfId="0" applyFont="1" applyFill="1" applyBorder="1" applyProtection="1">
      <alignment vertical="center"/>
      <protection hidden="1"/>
    </xf>
    <xf numFmtId="0" fontId="25" fillId="4" borderId="35" xfId="0" applyFont="1" applyFill="1" applyBorder="1" applyProtection="1">
      <alignment vertical="center"/>
      <protection hidden="1"/>
    </xf>
    <xf numFmtId="0" fontId="25" fillId="10" borderId="21" xfId="0" applyFont="1" applyFill="1" applyBorder="1" applyProtection="1">
      <alignment vertical="center"/>
      <protection hidden="1"/>
    </xf>
    <xf numFmtId="0" fontId="22" fillId="6" borderId="21" xfId="0" applyFont="1" applyFill="1" applyBorder="1" applyProtection="1">
      <alignment vertical="center"/>
      <protection hidden="1"/>
    </xf>
    <xf numFmtId="0" fontId="22" fillId="4" borderId="21" xfId="0" applyFont="1" applyFill="1" applyBorder="1" applyProtection="1">
      <alignment vertical="center"/>
      <protection hidden="1"/>
    </xf>
    <xf numFmtId="0" fontId="25" fillId="9" borderId="19" xfId="0" applyFont="1" applyFill="1" applyBorder="1" applyProtection="1">
      <alignment vertical="center"/>
      <protection hidden="1"/>
    </xf>
    <xf numFmtId="0" fontId="25" fillId="8" borderId="19" xfId="0" applyFont="1" applyFill="1" applyBorder="1" applyProtection="1">
      <alignment vertical="center"/>
      <protection hidden="1"/>
    </xf>
    <xf numFmtId="0" fontId="28" fillId="11" borderId="29" xfId="0" applyFont="1" applyFill="1" applyBorder="1" applyAlignment="1" applyProtection="1">
      <alignment horizontal="center" vertical="center"/>
      <protection locked="0" hidden="1"/>
    </xf>
    <xf numFmtId="0" fontId="25" fillId="11" borderId="19" xfId="0" applyFont="1" applyFill="1" applyBorder="1" applyProtection="1">
      <alignment vertical="center"/>
      <protection locked="0" hidden="1"/>
    </xf>
    <xf numFmtId="0" fontId="25" fillId="12" borderId="19" xfId="0" applyFont="1" applyFill="1" applyBorder="1" applyProtection="1">
      <alignment vertical="center"/>
      <protection locked="0" hidden="1"/>
    </xf>
    <xf numFmtId="0" fontId="25" fillId="11" borderId="49" xfId="0" applyFont="1" applyFill="1" applyBorder="1" applyProtection="1">
      <alignment vertical="center"/>
      <protection locked="0" hidden="1"/>
    </xf>
    <xf numFmtId="0" fontId="25" fillId="12" borderId="21" xfId="0" applyFont="1" applyFill="1" applyBorder="1" applyProtection="1">
      <alignment vertical="center"/>
      <protection locked="0" hidden="1"/>
    </xf>
    <xf numFmtId="0" fontId="25" fillId="11" borderId="21" xfId="0" applyFont="1" applyFill="1" applyBorder="1" applyProtection="1">
      <alignment vertical="center"/>
      <protection locked="0" hidden="1"/>
    </xf>
    <xf numFmtId="0" fontId="25" fillId="11" borderId="38" xfId="0" applyFont="1" applyFill="1" applyBorder="1" applyProtection="1">
      <alignment vertical="center"/>
      <protection locked="0" hidden="1"/>
    </xf>
    <xf numFmtId="0" fontId="25" fillId="12" borderId="40" xfId="0" applyFont="1" applyFill="1" applyBorder="1" applyProtection="1">
      <alignment vertical="center"/>
      <protection locked="0" hidden="1"/>
    </xf>
    <xf numFmtId="0" fontId="25" fillId="11" borderId="41" xfId="0" applyFont="1" applyFill="1" applyBorder="1" applyProtection="1">
      <alignment vertical="center"/>
      <protection locked="0" hidden="1"/>
    </xf>
    <xf numFmtId="0" fontId="25" fillId="11" borderId="40" xfId="0" applyFont="1" applyFill="1" applyBorder="1" applyProtection="1">
      <alignment vertical="center"/>
      <protection locked="0" hidden="1"/>
    </xf>
    <xf numFmtId="0" fontId="31" fillId="11" borderId="33" xfId="0" applyFont="1" applyFill="1" applyBorder="1" applyProtection="1">
      <alignment vertical="center"/>
      <protection locked="0" hidden="1"/>
    </xf>
    <xf numFmtId="0" fontId="8" fillId="0" borderId="0" xfId="1" applyAlignment="1" applyProtection="1">
      <alignment horizontal="left" vertical="top"/>
      <protection hidden="1"/>
    </xf>
    <xf numFmtId="0" fontId="33" fillId="0" borderId="0" xfId="0" applyFont="1" applyProtection="1">
      <alignment vertical="center"/>
      <protection hidden="1"/>
    </xf>
    <xf numFmtId="0" fontId="33" fillId="7" borderId="66" xfId="0" applyFont="1" applyFill="1" applyBorder="1" applyProtection="1">
      <alignment vertical="center"/>
      <protection hidden="1"/>
    </xf>
    <xf numFmtId="0" fontId="29" fillId="6" borderId="50" xfId="0" applyFont="1" applyFill="1" applyBorder="1" applyProtection="1">
      <alignment vertical="center"/>
      <protection hidden="1"/>
    </xf>
    <xf numFmtId="0" fontId="25" fillId="6" borderId="50" xfId="0" applyFont="1" applyFill="1" applyBorder="1" applyProtection="1">
      <alignment vertical="center"/>
      <protection hidden="1"/>
    </xf>
    <xf numFmtId="0" fontId="25" fillId="9" borderId="50" xfId="0" applyFont="1" applyFill="1" applyBorder="1" applyProtection="1">
      <alignment vertical="center"/>
      <protection hidden="1"/>
    </xf>
    <xf numFmtId="0" fontId="21" fillId="9" borderId="50" xfId="0" applyFont="1" applyFill="1" applyBorder="1" applyProtection="1">
      <alignment vertical="center"/>
      <protection hidden="1"/>
    </xf>
    <xf numFmtId="0" fontId="25" fillId="8" borderId="50" xfId="0" applyFont="1" applyFill="1" applyBorder="1" applyProtection="1">
      <alignment vertical="center"/>
      <protection hidden="1"/>
    </xf>
    <xf numFmtId="0" fontId="25" fillId="12" borderId="67" xfId="0" applyFont="1" applyFill="1" applyBorder="1" applyProtection="1">
      <alignment vertical="center"/>
      <protection locked="0" hidden="1"/>
    </xf>
    <xf numFmtId="0" fontId="25" fillId="11" borderId="68" xfId="0" applyFont="1" applyFill="1" applyBorder="1" applyProtection="1">
      <alignment vertical="center"/>
      <protection locked="0" hidden="1"/>
    </xf>
    <xf numFmtId="0" fontId="25" fillId="12" borderId="68" xfId="0" applyFont="1" applyFill="1" applyBorder="1" applyProtection="1">
      <alignment vertical="center"/>
      <protection locked="0" hidden="1"/>
    </xf>
    <xf numFmtId="0" fontId="22" fillId="12" borderId="21" xfId="0" applyFont="1" applyFill="1" applyBorder="1" applyProtection="1">
      <alignment vertical="center"/>
      <protection locked="0" hidden="1"/>
    </xf>
    <xf numFmtId="0" fontId="25" fillId="13" borderId="19" xfId="0" applyFont="1" applyFill="1" applyBorder="1" applyProtection="1">
      <alignment vertical="center"/>
      <protection locked="0" hidden="1"/>
    </xf>
    <xf numFmtId="0" fontId="25" fillId="13" borderId="68" xfId="0" applyFont="1" applyFill="1" applyBorder="1" applyProtection="1">
      <alignment vertical="center"/>
      <protection locked="0" hidden="1"/>
    </xf>
    <xf numFmtId="0" fontId="22" fillId="11" borderId="21" xfId="0" applyFont="1" applyFill="1" applyBorder="1" applyProtection="1">
      <alignment vertical="center"/>
      <protection locked="0" hidden="1"/>
    </xf>
    <xf numFmtId="0" fontId="25" fillId="14" borderId="19" xfId="0" applyFont="1" applyFill="1" applyBorder="1" applyProtection="1">
      <alignment vertical="center"/>
      <protection locked="0" hidden="1"/>
    </xf>
    <xf numFmtId="0" fontId="25" fillId="14" borderId="68" xfId="0" applyFont="1" applyFill="1" applyBorder="1" applyProtection="1">
      <alignment vertical="center"/>
      <protection locked="0" hidden="1"/>
    </xf>
    <xf numFmtId="0" fontId="25" fillId="8" borderId="70" xfId="0" applyFont="1" applyFill="1" applyBorder="1" applyProtection="1">
      <alignment vertical="center"/>
      <protection hidden="1"/>
    </xf>
    <xf numFmtId="0" fontId="22" fillId="6" borderId="71" xfId="0" applyFont="1" applyFill="1" applyBorder="1" applyProtection="1">
      <alignment vertical="center"/>
      <protection hidden="1"/>
    </xf>
    <xf numFmtId="0" fontId="25" fillId="6" borderId="72" xfId="0" applyFont="1" applyFill="1" applyBorder="1" applyProtection="1">
      <alignment vertical="center"/>
      <protection hidden="1"/>
    </xf>
    <xf numFmtId="0" fontId="22" fillId="0" borderId="71" xfId="0" applyFont="1" applyBorder="1" applyProtection="1">
      <alignment vertical="center"/>
      <protection hidden="1"/>
    </xf>
    <xf numFmtId="0" fontId="25" fillId="8" borderId="72" xfId="0" applyFont="1" applyFill="1" applyBorder="1" applyProtection="1">
      <alignment vertical="center"/>
      <protection hidden="1"/>
    </xf>
    <xf numFmtId="0" fontId="25" fillId="9" borderId="72" xfId="0" applyFont="1" applyFill="1" applyBorder="1" applyProtection="1">
      <alignment vertical="center"/>
      <protection hidden="1"/>
    </xf>
    <xf numFmtId="0" fontId="21" fillId="9" borderId="73" xfId="0" applyFont="1" applyFill="1" applyBorder="1" applyProtection="1">
      <alignment vertical="center"/>
      <protection hidden="1"/>
    </xf>
    <xf numFmtId="0" fontId="21" fillId="9" borderId="72" xfId="0" applyFont="1" applyFill="1" applyBorder="1" applyProtection="1">
      <alignment vertical="center"/>
      <protection hidden="1"/>
    </xf>
    <xf numFmtId="0" fontId="21" fillId="8" borderId="73" xfId="0" applyFont="1" applyFill="1" applyBorder="1" applyProtection="1">
      <alignment vertical="center"/>
      <protection hidden="1"/>
    </xf>
    <xf numFmtId="0" fontId="21" fillId="8" borderId="72" xfId="0" applyFont="1" applyFill="1" applyBorder="1" applyProtection="1">
      <alignment vertical="center"/>
      <protection hidden="1"/>
    </xf>
    <xf numFmtId="0" fontId="22" fillId="11" borderId="69" xfId="0" applyFont="1" applyFill="1" applyBorder="1" applyProtection="1">
      <alignment vertical="center"/>
      <protection locked="0" hidden="1"/>
    </xf>
    <xf numFmtId="0" fontId="22" fillId="11" borderId="71" xfId="0" applyFont="1" applyFill="1" applyBorder="1" applyProtection="1">
      <alignment vertical="center"/>
      <protection locked="0" hidden="1"/>
    </xf>
    <xf numFmtId="0" fontId="22" fillId="12" borderId="71" xfId="0" applyFont="1" applyFill="1" applyBorder="1" applyProtection="1">
      <alignment vertical="center"/>
      <protection locked="0" hidden="1"/>
    </xf>
    <xf numFmtId="0" fontId="25" fillId="13" borderId="72" xfId="0" applyFont="1" applyFill="1" applyBorder="1" applyProtection="1">
      <alignment vertical="center"/>
      <protection locked="0" hidden="1"/>
    </xf>
    <xf numFmtId="0" fontId="25" fillId="14" borderId="72" xfId="0" applyFont="1" applyFill="1" applyBorder="1" applyProtection="1">
      <alignment vertical="center"/>
      <protection locked="0" hidden="1"/>
    </xf>
    <xf numFmtId="0" fontId="22" fillId="12" borderId="74" xfId="0" applyFont="1" applyFill="1" applyBorder="1" applyProtection="1">
      <alignment vertical="center"/>
      <protection locked="0" hidden="1"/>
    </xf>
    <xf numFmtId="0" fontId="25" fillId="13" borderId="75" xfId="0" applyFont="1" applyFill="1" applyBorder="1" applyProtection="1">
      <alignment vertical="center"/>
      <protection locked="0" hidden="1"/>
    </xf>
    <xf numFmtId="0" fontId="33" fillId="0" borderId="0" xfId="0" applyFont="1" applyAlignment="1" applyProtection="1">
      <alignment horizontal="center" vertical="center" wrapText="1"/>
      <protection hidden="1"/>
    </xf>
    <xf numFmtId="0" fontId="25" fillId="10" borderId="86" xfId="0" applyFont="1" applyFill="1" applyBorder="1" applyProtection="1">
      <alignment vertical="center"/>
      <protection hidden="1"/>
    </xf>
    <xf numFmtId="0" fontId="29" fillId="4" borderId="19" xfId="0" applyFont="1" applyFill="1" applyBorder="1" applyProtection="1">
      <alignment vertical="center"/>
      <protection hidden="1"/>
    </xf>
    <xf numFmtId="0" fontId="25" fillId="0" borderId="19" xfId="0" quotePrefix="1" applyFont="1" applyBorder="1" applyProtection="1">
      <alignment vertical="center"/>
      <protection hidden="1"/>
    </xf>
    <xf numFmtId="0" fontId="25" fillId="0" borderId="35" xfId="0" quotePrefix="1" applyFont="1" applyBorder="1" applyProtection="1">
      <alignment vertical="center"/>
      <protection hidden="1"/>
    </xf>
    <xf numFmtId="0" fontId="29" fillId="6" borderId="19" xfId="0" applyFont="1" applyFill="1" applyBorder="1" applyProtection="1">
      <alignment vertical="center"/>
      <protection hidden="1"/>
    </xf>
    <xf numFmtId="0" fontId="21" fillId="9" borderId="19" xfId="0" applyFont="1" applyFill="1" applyBorder="1" applyProtection="1">
      <alignment vertical="center"/>
      <protection hidden="1"/>
    </xf>
    <xf numFmtId="0" fontId="22" fillId="10" borderId="35" xfId="0" applyFont="1" applyFill="1" applyBorder="1" applyProtection="1">
      <alignment vertical="center"/>
      <protection hidden="1"/>
    </xf>
    <xf numFmtId="0" fontId="22" fillId="10" borderId="19" xfId="0" applyFont="1" applyFill="1" applyBorder="1" applyProtection="1">
      <alignment vertical="center"/>
      <protection hidden="1"/>
    </xf>
    <xf numFmtId="0" fontId="22" fillId="4" borderId="19" xfId="0" applyFont="1" applyFill="1" applyBorder="1" applyProtection="1">
      <alignment vertical="center"/>
      <protection hidden="1"/>
    </xf>
    <xf numFmtId="0" fontId="22" fillId="4" borderId="35" xfId="0" applyFont="1" applyFill="1" applyBorder="1" applyProtection="1">
      <alignment vertical="center"/>
      <protection hidden="1"/>
    </xf>
    <xf numFmtId="0" fontId="35" fillId="10" borderId="19" xfId="0" quotePrefix="1" applyFont="1" applyFill="1" applyBorder="1" applyProtection="1">
      <alignment vertical="center"/>
      <protection hidden="1"/>
    </xf>
    <xf numFmtId="0" fontId="22" fillId="10" borderId="35" xfId="0" quotePrefix="1" applyFont="1" applyFill="1" applyBorder="1" applyProtection="1">
      <alignment vertical="center"/>
      <protection hidden="1"/>
    </xf>
    <xf numFmtId="0" fontId="22" fillId="4" borderId="19" xfId="0" quotePrefix="1" applyFont="1" applyFill="1" applyBorder="1" applyProtection="1">
      <alignment vertical="center"/>
      <protection hidden="1"/>
    </xf>
    <xf numFmtId="0" fontId="22" fillId="4" borderId="35" xfId="0" quotePrefix="1" applyFont="1" applyFill="1" applyBorder="1" applyProtection="1">
      <alignment vertical="center"/>
      <protection hidden="1"/>
    </xf>
    <xf numFmtId="0" fontId="25" fillId="15" borderId="92" xfId="0" applyFont="1" applyFill="1" applyBorder="1" applyProtection="1">
      <alignment vertical="center"/>
      <protection locked="0" hidden="1"/>
    </xf>
    <xf numFmtId="0" fontId="25" fillId="12" borderId="93" xfId="0" applyFont="1" applyFill="1" applyBorder="1" applyProtection="1">
      <alignment vertical="center"/>
      <protection locked="0" hidden="1"/>
    </xf>
    <xf numFmtId="0" fontId="25" fillId="15" borderId="93" xfId="0" applyFont="1" applyFill="1" applyBorder="1" applyProtection="1">
      <alignment vertical="center"/>
      <protection locked="0" hidden="1"/>
    </xf>
    <xf numFmtId="0" fontId="25" fillId="12" borderId="94" xfId="0" applyFont="1" applyFill="1" applyBorder="1" applyProtection="1">
      <alignment vertical="center"/>
      <protection locked="0" hidden="1"/>
    </xf>
    <xf numFmtId="0" fontId="29" fillId="8" borderId="50" xfId="0" applyFont="1" applyFill="1" applyBorder="1" applyProtection="1">
      <alignment vertical="center"/>
      <protection hidden="1"/>
    </xf>
    <xf numFmtId="0" fontId="29" fillId="8" borderId="19" xfId="0" applyFont="1" applyFill="1" applyBorder="1" applyProtection="1">
      <alignment vertical="center"/>
      <protection hidden="1"/>
    </xf>
    <xf numFmtId="0" fontId="21" fillId="8" borderId="50" xfId="0" applyFont="1" applyFill="1" applyBorder="1" applyProtection="1">
      <alignment vertical="center"/>
      <protection hidden="1"/>
    </xf>
    <xf numFmtId="0" fontId="21" fillId="8" borderId="19" xfId="0" applyFont="1" applyFill="1" applyBorder="1" applyProtection="1">
      <alignment vertical="center"/>
      <protection hidden="1"/>
    </xf>
    <xf numFmtId="0" fontId="21" fillId="9" borderId="85" xfId="0" applyFont="1" applyFill="1" applyBorder="1" applyProtection="1">
      <alignment vertical="center"/>
      <protection hidden="1"/>
    </xf>
    <xf numFmtId="0" fontId="21" fillId="9" borderId="91" xfId="0" applyFont="1" applyFill="1" applyBorder="1" applyProtection="1">
      <alignment vertical="center"/>
      <protection hidden="1"/>
    </xf>
    <xf numFmtId="0" fontId="22" fillId="10" borderId="91" xfId="0" applyFont="1" applyFill="1" applyBorder="1" applyProtection="1">
      <alignment vertical="center"/>
      <protection hidden="1"/>
    </xf>
    <xf numFmtId="0" fontId="25" fillId="4" borderId="35" xfId="0" quotePrefix="1" applyFont="1" applyFill="1" applyBorder="1" applyProtection="1">
      <alignment vertical="center"/>
      <protection hidden="1"/>
    </xf>
    <xf numFmtId="0" fontId="25" fillId="10" borderId="35" xfId="0" quotePrefix="1" applyFont="1" applyFill="1" applyBorder="1" applyProtection="1">
      <alignment vertical="center"/>
      <protection hidden="1"/>
    </xf>
    <xf numFmtId="0" fontId="22" fillId="10" borderId="19" xfId="0" quotePrefix="1" applyFont="1" applyFill="1" applyBorder="1" applyProtection="1">
      <alignment vertical="center"/>
      <protection hidden="1"/>
    </xf>
    <xf numFmtId="0" fontId="43" fillId="4" borderId="7" xfId="0" applyFont="1" applyFill="1" applyBorder="1" applyProtection="1">
      <alignment vertical="center"/>
      <protection hidden="1"/>
    </xf>
    <xf numFmtId="0" fontId="43" fillId="4" borderId="20" xfId="0" applyFont="1" applyFill="1" applyBorder="1" applyProtection="1">
      <alignment vertical="center"/>
      <protection hidden="1"/>
    </xf>
    <xf numFmtId="0" fontId="43" fillId="4" borderId="6" xfId="0" applyFont="1" applyFill="1" applyBorder="1" applyProtection="1">
      <alignment vertical="center"/>
      <protection hidden="1"/>
    </xf>
    <xf numFmtId="0" fontId="44" fillId="4" borderId="60" xfId="0" applyFont="1" applyFill="1" applyBorder="1" applyProtection="1">
      <alignment vertical="center"/>
      <protection hidden="1"/>
    </xf>
    <xf numFmtId="0" fontId="44" fillId="4" borderId="61" xfId="0" applyFont="1" applyFill="1" applyBorder="1" applyProtection="1">
      <alignment vertical="center"/>
      <protection hidden="1"/>
    </xf>
    <xf numFmtId="0" fontId="44" fillId="4" borderId="62" xfId="0" applyFont="1" applyFill="1" applyBorder="1" applyProtection="1">
      <alignment vertical="center"/>
      <protection hidden="1"/>
    </xf>
    <xf numFmtId="0" fontId="43" fillId="4" borderId="60" xfId="0" applyFont="1" applyFill="1" applyBorder="1" applyProtection="1">
      <alignment vertical="center"/>
      <protection hidden="1"/>
    </xf>
    <xf numFmtId="0" fontId="43" fillId="4" borderId="61" xfId="0" applyFont="1" applyFill="1" applyBorder="1" applyProtection="1">
      <alignment vertical="center"/>
      <protection hidden="1"/>
    </xf>
    <xf numFmtId="0" fontId="43" fillId="4" borderId="63" xfId="0" applyFont="1" applyFill="1" applyBorder="1" applyProtection="1">
      <alignment vertical="center"/>
      <protection hidden="1"/>
    </xf>
    <xf numFmtId="0" fontId="43" fillId="4" borderId="62" xfId="0" applyFont="1" applyFill="1" applyBorder="1" applyProtection="1">
      <alignment vertical="center"/>
      <protection hidden="1"/>
    </xf>
    <xf numFmtId="0" fontId="43" fillId="4" borderId="63" xfId="0" applyFont="1" applyFill="1" applyBorder="1" applyAlignment="1" applyProtection="1">
      <alignment vertical="center" wrapText="1"/>
      <protection hidden="1"/>
    </xf>
    <xf numFmtId="0" fontId="43" fillId="4" borderId="0" xfId="0" applyFont="1" applyFill="1" applyProtection="1">
      <alignment vertical="center"/>
      <protection hidden="1"/>
    </xf>
    <xf numFmtId="0" fontId="37" fillId="4" borderId="0" xfId="0" applyFont="1" applyFill="1" applyProtection="1">
      <alignment vertical="center"/>
      <protection hidden="1"/>
    </xf>
    <xf numFmtId="0" fontId="45" fillId="4" borderId="53" xfId="0" applyFont="1" applyFill="1" applyBorder="1" applyAlignment="1" applyProtection="1">
      <alignment vertical="center" wrapText="1"/>
      <protection hidden="1"/>
    </xf>
    <xf numFmtId="0" fontId="45" fillId="4" borderId="51" xfId="0" applyFont="1" applyFill="1" applyBorder="1" applyAlignment="1" applyProtection="1">
      <alignment vertical="center" wrapText="1"/>
      <protection hidden="1"/>
    </xf>
    <xf numFmtId="0" fontId="45" fillId="4" borderId="77" xfId="0" applyFont="1" applyFill="1" applyBorder="1" applyAlignment="1" applyProtection="1">
      <alignment vertical="center" wrapText="1"/>
      <protection hidden="1"/>
    </xf>
    <xf numFmtId="0" fontId="45" fillId="4" borderId="54" xfId="0" applyFont="1" applyFill="1" applyBorder="1" applyAlignment="1" applyProtection="1">
      <alignment vertical="center" wrapText="1"/>
      <protection hidden="1"/>
    </xf>
    <xf numFmtId="0" fontId="45" fillId="4" borderId="55" xfId="0" applyFont="1" applyFill="1" applyBorder="1" applyAlignment="1" applyProtection="1">
      <alignment vertical="center" wrapText="1"/>
      <protection hidden="1"/>
    </xf>
    <xf numFmtId="0" fontId="45" fillId="4" borderId="52" xfId="0" applyFont="1" applyFill="1" applyBorder="1" applyAlignment="1" applyProtection="1">
      <alignment vertical="center" wrapText="1"/>
      <protection hidden="1"/>
    </xf>
    <xf numFmtId="0" fontId="45" fillId="4" borderId="52" xfId="0" applyFont="1" applyFill="1" applyBorder="1" applyProtection="1">
      <alignment vertical="center"/>
      <protection hidden="1"/>
    </xf>
    <xf numFmtId="0" fontId="45" fillId="4" borderId="56" xfId="0" applyFont="1" applyFill="1" applyBorder="1" applyAlignment="1" applyProtection="1">
      <alignment vertical="center" wrapText="1"/>
      <protection hidden="1"/>
    </xf>
    <xf numFmtId="0" fontId="45" fillId="4" borderId="64" xfId="0" applyFont="1" applyFill="1" applyBorder="1" applyAlignment="1" applyProtection="1">
      <alignment vertical="center" wrapText="1"/>
      <protection hidden="1"/>
    </xf>
    <xf numFmtId="0" fontId="45" fillId="4" borderId="55" xfId="5" applyFont="1" applyFill="1" applyBorder="1" applyProtection="1">
      <alignment vertical="center"/>
      <protection hidden="1"/>
    </xf>
    <xf numFmtId="0" fontId="45" fillId="4" borderId="52" xfId="5" applyFont="1" applyFill="1" applyBorder="1" applyProtection="1">
      <alignment vertical="center"/>
      <protection hidden="1"/>
    </xf>
    <xf numFmtId="0" fontId="45" fillId="4" borderId="64" xfId="5" applyFont="1" applyFill="1" applyBorder="1" applyProtection="1">
      <alignment vertical="center"/>
      <protection hidden="1"/>
    </xf>
    <xf numFmtId="0" fontId="45" fillId="4" borderId="64" xfId="5" applyFont="1" applyFill="1" applyBorder="1" applyAlignment="1" applyProtection="1">
      <alignment vertical="center" wrapText="1"/>
      <protection hidden="1"/>
    </xf>
    <xf numFmtId="0" fontId="45" fillId="4" borderId="56" xfId="5" applyFont="1" applyFill="1" applyBorder="1" applyProtection="1">
      <alignment vertical="center"/>
      <protection hidden="1"/>
    </xf>
    <xf numFmtId="0" fontId="45" fillId="4" borderId="78" xfId="0" applyFont="1" applyFill="1" applyBorder="1" applyAlignment="1" applyProtection="1">
      <alignment vertical="center" wrapText="1"/>
      <protection hidden="1"/>
    </xf>
    <xf numFmtId="0" fontId="45" fillId="4" borderId="79" xfId="0" applyFont="1" applyFill="1" applyBorder="1" applyAlignment="1" applyProtection="1">
      <alignment vertical="center" wrapText="1"/>
      <protection hidden="1"/>
    </xf>
    <xf numFmtId="0" fontId="45" fillId="4" borderId="80" xfId="0" applyFont="1" applyFill="1" applyBorder="1" applyAlignment="1" applyProtection="1">
      <alignment vertical="center" wrapText="1"/>
      <protection hidden="1"/>
    </xf>
    <xf numFmtId="0" fontId="45" fillId="4" borderId="81" xfId="0" applyFont="1" applyFill="1" applyBorder="1" applyAlignment="1" applyProtection="1">
      <alignment vertical="center" wrapText="1"/>
      <protection hidden="1"/>
    </xf>
    <xf numFmtId="0" fontId="45" fillId="4" borderId="82" xfId="5" applyFont="1" applyFill="1" applyBorder="1" applyProtection="1">
      <alignment vertical="center"/>
      <protection hidden="1"/>
    </xf>
    <xf numFmtId="0" fontId="45" fillId="4" borderId="83" xfId="0" applyFont="1" applyFill="1" applyBorder="1" applyAlignment="1" applyProtection="1">
      <alignment vertical="center" wrapText="1"/>
      <protection hidden="1"/>
    </xf>
    <xf numFmtId="0" fontId="45" fillId="4" borderId="84" xfId="0" applyFont="1" applyFill="1" applyBorder="1" applyAlignment="1" applyProtection="1">
      <alignment vertical="center" wrapText="1"/>
      <protection hidden="1"/>
    </xf>
    <xf numFmtId="0" fontId="45" fillId="4" borderId="57" xfId="5" applyFont="1" applyFill="1" applyBorder="1" applyProtection="1">
      <alignment vertical="center"/>
      <protection hidden="1"/>
    </xf>
    <xf numFmtId="0" fontId="45" fillId="4" borderId="58" xfId="0" applyFont="1" applyFill="1" applyBorder="1" applyAlignment="1" applyProtection="1">
      <alignment vertical="center" wrapText="1"/>
      <protection hidden="1"/>
    </xf>
    <xf numFmtId="0" fontId="45" fillId="4" borderId="59" xfId="0" applyFont="1" applyFill="1" applyBorder="1" applyAlignment="1" applyProtection="1">
      <alignment vertical="center" wrapText="1"/>
      <protection hidden="1"/>
    </xf>
    <xf numFmtId="0" fontId="45" fillId="4" borderId="0" xfId="0" applyFont="1" applyFill="1" applyProtection="1">
      <alignment vertical="center"/>
      <protection hidden="1"/>
    </xf>
    <xf numFmtId="0" fontId="45" fillId="4" borderId="58" xfId="5" applyFont="1" applyFill="1" applyBorder="1" applyProtection="1">
      <alignment vertical="center"/>
      <protection hidden="1"/>
    </xf>
    <xf numFmtId="0" fontId="45" fillId="4" borderId="65" xfId="5" applyFont="1" applyFill="1" applyBorder="1" applyProtection="1">
      <alignment vertical="center"/>
      <protection hidden="1"/>
    </xf>
    <xf numFmtId="0" fontId="45" fillId="4" borderId="65" xfId="5" applyFont="1" applyFill="1" applyBorder="1" applyAlignment="1" applyProtection="1">
      <alignment vertical="center" wrapText="1"/>
      <protection hidden="1"/>
    </xf>
    <xf numFmtId="176" fontId="45" fillId="4" borderId="56" xfId="5" applyNumberFormat="1" applyFont="1" applyFill="1" applyBorder="1" applyProtection="1">
      <alignment vertical="center"/>
      <protection hidden="1"/>
    </xf>
    <xf numFmtId="0" fontId="37" fillId="4" borderId="0" xfId="0" applyFont="1" applyFill="1" applyAlignment="1" applyProtection="1">
      <alignment vertical="center" wrapText="1"/>
      <protection hidden="1"/>
    </xf>
    <xf numFmtId="0" fontId="45" fillId="4" borderId="59" xfId="5" applyFont="1" applyFill="1" applyBorder="1" applyProtection="1">
      <alignment vertical="center"/>
      <protection hidden="1"/>
    </xf>
    <xf numFmtId="176" fontId="45" fillId="4" borderId="56" xfId="0" applyNumberFormat="1" applyFont="1" applyFill="1" applyBorder="1" applyAlignment="1" applyProtection="1">
      <alignment vertical="center" wrapText="1"/>
      <protection hidden="1"/>
    </xf>
    <xf numFmtId="0" fontId="46" fillId="4" borderId="0" xfId="0" applyFont="1" applyFill="1" applyProtection="1">
      <alignment vertical="center"/>
      <protection hidden="1"/>
    </xf>
    <xf numFmtId="0" fontId="37" fillId="0" borderId="0" xfId="0" applyFont="1">
      <alignment vertical="center"/>
    </xf>
    <xf numFmtId="0" fontId="25" fillId="4" borderId="85" xfId="0" applyFont="1" applyFill="1" applyBorder="1" applyProtection="1">
      <alignment vertical="center"/>
      <protection hidden="1"/>
    </xf>
    <xf numFmtId="0" fontId="25" fillId="4" borderId="91" xfId="0" applyFont="1" applyFill="1" applyBorder="1" applyProtection="1">
      <alignment vertical="center"/>
      <protection hidden="1"/>
    </xf>
    <xf numFmtId="0" fontId="25" fillId="4" borderId="86" xfId="0" applyFont="1" applyFill="1" applyBorder="1" applyProtection="1">
      <alignment vertical="center"/>
      <protection hidden="1"/>
    </xf>
    <xf numFmtId="0" fontId="21" fillId="17" borderId="50" xfId="0" applyFont="1" applyFill="1" applyBorder="1" applyProtection="1">
      <alignment vertical="center"/>
      <protection hidden="1"/>
    </xf>
    <xf numFmtId="0" fontId="21" fillId="17" borderId="19" xfId="0" applyFont="1" applyFill="1" applyBorder="1" applyProtection="1">
      <alignment vertical="center"/>
      <protection hidden="1"/>
    </xf>
    <xf numFmtId="0" fontId="21" fillId="17" borderId="85" xfId="0" applyFont="1" applyFill="1" applyBorder="1" applyProtection="1">
      <alignment vertical="center"/>
      <protection hidden="1"/>
    </xf>
    <xf numFmtId="0" fontId="21" fillId="17" borderId="91" xfId="0" applyFont="1" applyFill="1" applyBorder="1" applyProtection="1">
      <alignment vertical="center"/>
      <protection hidden="1"/>
    </xf>
    <xf numFmtId="0" fontId="35" fillId="10" borderId="91" xfId="0" applyFont="1" applyFill="1" applyBorder="1" applyProtection="1">
      <alignment vertical="center"/>
      <protection hidden="1"/>
    </xf>
    <xf numFmtId="0" fontId="22" fillId="10" borderId="86" xfId="0" applyFont="1" applyFill="1" applyBorder="1" applyProtection="1">
      <alignment vertical="center"/>
      <protection hidden="1"/>
    </xf>
    <xf numFmtId="0" fontId="0" fillId="0" borderId="1" xfId="0" applyBorder="1" applyAlignment="1">
      <alignment horizontal="right" vertical="center"/>
    </xf>
    <xf numFmtId="0" fontId="47" fillId="0" borderId="0" xfId="0" applyFont="1" applyAlignment="1" applyProtection="1">
      <alignment vertical="center" wrapText="1"/>
      <protection hidden="1"/>
    </xf>
    <xf numFmtId="0" fontId="47" fillId="0" borderId="0" xfId="0" applyFont="1" applyProtection="1">
      <alignment vertical="center"/>
      <protection hidden="1"/>
    </xf>
    <xf numFmtId="0" fontId="47" fillId="0" borderId="7" xfId="0" applyFont="1" applyBorder="1" applyProtection="1">
      <alignment vertical="center"/>
      <protection hidden="1"/>
    </xf>
    <xf numFmtId="0" fontId="47" fillId="0" borderId="20" xfId="0" applyFont="1" applyBorder="1" applyAlignment="1" applyProtection="1">
      <alignment vertical="center" wrapText="1"/>
      <protection hidden="1"/>
    </xf>
    <xf numFmtId="0" fontId="47" fillId="0" borderId="6" xfId="0" applyFont="1" applyBorder="1" applyAlignment="1" applyProtection="1">
      <alignment vertical="center" wrapText="1"/>
      <protection hidden="1"/>
    </xf>
    <xf numFmtId="0" fontId="47" fillId="0" borderId="8" xfId="0" applyFont="1" applyBorder="1" applyProtection="1">
      <alignment vertical="center"/>
      <protection hidden="1"/>
    </xf>
    <xf numFmtId="0" fontId="47" fillId="0" borderId="98" xfId="0" applyFont="1" applyBorder="1" applyAlignment="1" applyProtection="1">
      <alignment vertical="center" wrapText="1"/>
      <protection hidden="1"/>
    </xf>
    <xf numFmtId="0" fontId="47" fillId="0" borderId="44" xfId="0" applyFont="1" applyBorder="1" applyProtection="1">
      <alignment vertical="center"/>
      <protection hidden="1"/>
    </xf>
    <xf numFmtId="0" fontId="47" fillId="0" borderId="45" xfId="0" applyFont="1" applyBorder="1" applyAlignment="1" applyProtection="1">
      <alignment vertical="center" wrapText="1"/>
      <protection hidden="1"/>
    </xf>
    <xf numFmtId="0" fontId="47" fillId="0" borderId="43" xfId="0" applyFont="1" applyBorder="1" applyAlignment="1" applyProtection="1">
      <alignment vertical="center" wrapText="1"/>
      <protection hidden="1"/>
    </xf>
    <xf numFmtId="0" fontId="48" fillId="0" borderId="0" xfId="0" applyFont="1" applyProtection="1">
      <alignment vertical="center"/>
      <protection hidden="1"/>
    </xf>
    <xf numFmtId="0" fontId="47" fillId="0" borderId="44" xfId="0" applyFont="1" applyBorder="1" applyAlignment="1" applyProtection="1">
      <alignment vertical="center" wrapText="1"/>
      <protection hidden="1"/>
    </xf>
    <xf numFmtId="0" fontId="47" fillId="0" borderId="20" xfId="0" applyFont="1" applyBorder="1" applyProtection="1">
      <alignment vertical="center"/>
      <protection hidden="1"/>
    </xf>
    <xf numFmtId="0" fontId="47" fillId="0" borderId="6" xfId="0" applyFont="1" applyBorder="1" applyProtection="1">
      <alignment vertical="center"/>
      <protection hidden="1"/>
    </xf>
    <xf numFmtId="0" fontId="47" fillId="0" borderId="98" xfId="0" applyFont="1" applyBorder="1" applyProtection="1">
      <alignment vertical="center"/>
      <protection hidden="1"/>
    </xf>
    <xf numFmtId="0" fontId="47" fillId="0" borderId="45" xfId="0" applyFont="1" applyBorder="1" applyProtection="1">
      <alignment vertical="center"/>
      <protection hidden="1"/>
    </xf>
    <xf numFmtId="0" fontId="47" fillId="0" borderId="43" xfId="0" applyFont="1" applyBorder="1" applyProtection="1">
      <alignment vertical="center"/>
      <protection hidden="1"/>
    </xf>
    <xf numFmtId="0" fontId="25" fillId="0" borderId="7" xfId="0" applyFont="1" applyBorder="1" applyProtection="1">
      <alignment vertical="center"/>
      <protection hidden="1"/>
    </xf>
    <xf numFmtId="0" fontId="47" fillId="0" borderId="8" xfId="0" applyFont="1" applyBorder="1" applyAlignment="1" applyProtection="1">
      <alignment vertical="center" wrapText="1"/>
      <protection hidden="1"/>
    </xf>
    <xf numFmtId="0" fontId="25" fillId="0" borderId="98" xfId="0" applyFont="1" applyBorder="1" applyProtection="1">
      <alignment vertical="center"/>
      <protection hidden="1"/>
    </xf>
    <xf numFmtId="0" fontId="25" fillId="0" borderId="45" xfId="0" applyFont="1" applyBorder="1" applyProtection="1">
      <alignment vertical="center"/>
      <protection hidden="1"/>
    </xf>
    <xf numFmtId="0" fontId="25" fillId="0" borderId="43" xfId="0" applyFont="1" applyBorder="1" applyProtection="1">
      <alignment vertical="center"/>
      <protection hidden="1"/>
    </xf>
    <xf numFmtId="0" fontId="25" fillId="16" borderId="19" xfId="0" applyFont="1" applyFill="1" applyBorder="1" applyProtection="1">
      <alignment vertical="center"/>
      <protection locked="0" hidden="1"/>
    </xf>
    <xf numFmtId="0" fontId="27" fillId="7" borderId="99" xfId="0" applyFont="1" applyFill="1" applyBorder="1" applyProtection="1">
      <alignment vertical="center"/>
      <protection hidden="1"/>
    </xf>
    <xf numFmtId="0" fontId="27" fillId="7" borderId="100" xfId="0" applyFont="1" applyFill="1" applyBorder="1" applyProtection="1">
      <alignment vertical="center"/>
      <protection hidden="1"/>
    </xf>
    <xf numFmtId="0" fontId="27" fillId="7" borderId="96" xfId="0" applyFont="1" applyFill="1" applyBorder="1" applyProtection="1">
      <alignment vertical="center"/>
      <protection hidden="1"/>
    </xf>
    <xf numFmtId="0" fontId="25" fillId="12" borderId="35" xfId="0" applyFont="1" applyFill="1" applyBorder="1" applyProtection="1">
      <alignment vertical="center"/>
      <protection locked="0" hidden="1"/>
    </xf>
    <xf numFmtId="0" fontId="25" fillId="0" borderId="50" xfId="0" applyFont="1" applyBorder="1" applyAlignment="1" applyProtection="1">
      <alignment horizontal="center" vertical="center"/>
      <protection hidden="1"/>
    </xf>
    <xf numFmtId="0" fontId="25" fillId="11" borderId="35" xfId="0" applyFont="1" applyFill="1" applyBorder="1" applyProtection="1">
      <alignment vertical="center"/>
      <protection locked="0" hidden="1"/>
    </xf>
    <xf numFmtId="0" fontId="25" fillId="0" borderId="85" xfId="0" applyFont="1" applyBorder="1" applyAlignment="1" applyProtection="1">
      <alignment horizontal="center" vertical="center"/>
      <protection hidden="1"/>
    </xf>
    <xf numFmtId="0" fontId="25" fillId="11" borderId="91" xfId="0" applyFont="1" applyFill="1" applyBorder="1" applyProtection="1">
      <alignment vertical="center"/>
      <protection locked="0" hidden="1"/>
    </xf>
    <xf numFmtId="0" fontId="25" fillId="11" borderId="86" xfId="0" applyFont="1" applyFill="1" applyBorder="1" applyProtection="1">
      <alignment vertical="center"/>
      <protection locked="0" hidden="1"/>
    </xf>
    <xf numFmtId="0" fontId="25" fillId="6" borderId="35" xfId="0" applyFont="1" applyFill="1" applyBorder="1" applyProtection="1">
      <alignment vertical="center"/>
      <protection hidden="1"/>
    </xf>
    <xf numFmtId="0" fontId="25" fillId="10" borderId="50" xfId="0" applyFont="1" applyFill="1" applyBorder="1" applyAlignment="1" applyProtection="1">
      <alignment horizontal="center" vertical="center"/>
      <protection hidden="1"/>
    </xf>
    <xf numFmtId="0" fontId="27" fillId="7" borderId="101" xfId="0" applyFont="1" applyFill="1" applyBorder="1" applyProtection="1">
      <alignment vertical="center"/>
      <protection hidden="1"/>
    </xf>
    <xf numFmtId="0" fontId="27" fillId="7" borderId="102" xfId="0" applyFont="1" applyFill="1" applyBorder="1" applyProtection="1">
      <alignment vertical="center"/>
      <protection hidden="1"/>
    </xf>
    <xf numFmtId="0" fontId="27" fillId="7" borderId="103" xfId="0" applyFont="1" applyFill="1" applyBorder="1" applyProtection="1">
      <alignment vertical="center"/>
      <protection hidden="1"/>
    </xf>
    <xf numFmtId="0" fontId="25" fillId="4" borderId="50" xfId="0" applyFont="1" applyFill="1" applyBorder="1" applyAlignment="1" applyProtection="1">
      <alignment horizontal="center" vertical="center"/>
      <protection hidden="1"/>
    </xf>
    <xf numFmtId="0" fontId="25" fillId="16" borderId="35" xfId="0" applyFont="1" applyFill="1" applyBorder="1" applyProtection="1">
      <alignment vertical="center"/>
      <protection locked="0" hidden="1"/>
    </xf>
    <xf numFmtId="0" fontId="25" fillId="16" borderId="91" xfId="0" applyFont="1" applyFill="1" applyBorder="1" applyProtection="1">
      <alignment vertical="center"/>
      <protection locked="0" hidden="1"/>
    </xf>
    <xf numFmtId="0" fontId="25" fillId="16" borderId="86" xfId="0" applyFont="1" applyFill="1" applyBorder="1" applyProtection="1">
      <alignment vertical="center"/>
      <protection locked="0" hidden="1"/>
    </xf>
    <xf numFmtId="0" fontId="53" fillId="4" borderId="0" xfId="0" applyFont="1" applyFill="1" applyProtection="1">
      <alignment vertical="center"/>
      <protection hidden="1"/>
    </xf>
    <xf numFmtId="0" fontId="53" fillId="0" borderId="0" xfId="0" applyFont="1" applyProtection="1">
      <alignment vertical="center"/>
      <protection hidden="1"/>
    </xf>
    <xf numFmtId="0" fontId="52" fillId="4" borderId="0" xfId="0" applyFont="1" applyFill="1" applyProtection="1">
      <alignment vertical="center"/>
      <protection hidden="1"/>
    </xf>
    <xf numFmtId="0" fontId="31" fillId="11" borderId="19" xfId="0" applyFont="1" applyFill="1" applyBorder="1" applyAlignment="1" applyProtection="1">
      <alignment horizontal="left" vertical="center"/>
      <protection locked="0" hidden="1"/>
    </xf>
    <xf numFmtId="0" fontId="31" fillId="4" borderId="22" xfId="0" applyFont="1" applyFill="1" applyBorder="1" applyAlignment="1" applyProtection="1">
      <alignment horizontal="center" vertical="center" wrapText="1"/>
      <protection locked="0" hidden="1"/>
    </xf>
    <xf numFmtId="0" fontId="31" fillId="11" borderId="19" xfId="0" applyFont="1" applyFill="1" applyBorder="1" applyAlignment="1" applyProtection="1">
      <alignment horizontal="left" vertical="center" wrapText="1"/>
      <protection locked="0" hidden="1"/>
    </xf>
    <xf numFmtId="0" fontId="46" fillId="0" borderId="0" xfId="0" applyFont="1" applyProtection="1">
      <alignment vertical="center"/>
      <protection hidden="1"/>
    </xf>
    <xf numFmtId="0" fontId="46" fillId="0" borderId="0" xfId="0" quotePrefix="1" applyFont="1" applyProtection="1">
      <alignment vertical="center"/>
      <protection hidden="1"/>
    </xf>
    <xf numFmtId="0" fontId="46" fillId="0" borderId="0" xfId="0" applyFont="1" applyAlignment="1" applyProtection="1">
      <alignment vertical="center" wrapText="1" shrinkToFit="1"/>
      <protection hidden="1"/>
    </xf>
    <xf numFmtId="0" fontId="46" fillId="0" borderId="0" xfId="0" applyFont="1" applyAlignment="1" applyProtection="1">
      <alignment vertical="center" wrapText="1"/>
      <protection hidden="1"/>
    </xf>
    <xf numFmtId="0" fontId="25" fillId="0" borderId="19" xfId="0" applyFont="1" applyBorder="1" applyProtection="1">
      <alignment vertical="center"/>
      <protection locked="0"/>
    </xf>
    <xf numFmtId="0" fontId="25" fillId="0" borderId="21" xfId="0" applyFont="1" applyBorder="1" applyProtection="1">
      <alignment vertical="center"/>
      <protection locked="0"/>
    </xf>
    <xf numFmtId="0" fontId="25" fillId="0" borderId="24" xfId="0" applyFont="1" applyBorder="1" applyProtection="1">
      <alignment vertical="center"/>
      <protection locked="0"/>
    </xf>
    <xf numFmtId="0" fontId="25" fillId="0" borderId="25" xfId="0" applyFont="1" applyBorder="1" applyProtection="1">
      <alignment vertical="center"/>
      <protection locked="0"/>
    </xf>
    <xf numFmtId="0" fontId="22" fillId="0" borderId="19" xfId="0" applyFont="1" applyBorder="1" applyProtection="1">
      <alignment vertical="center"/>
      <protection locked="0"/>
    </xf>
    <xf numFmtId="0" fontId="22" fillId="0" borderId="24" xfId="0" applyFont="1" applyBorder="1" applyProtection="1">
      <alignment vertical="center"/>
      <protection locked="0"/>
    </xf>
    <xf numFmtId="0" fontId="22" fillId="0" borderId="1" xfId="0" applyFont="1" applyBorder="1" applyProtection="1">
      <alignment vertical="center"/>
      <protection locked="0"/>
    </xf>
    <xf numFmtId="0" fontId="56" fillId="0" borderId="110" xfId="0" applyFont="1" applyBorder="1" applyProtection="1">
      <alignment vertical="center"/>
      <protection hidden="1"/>
    </xf>
    <xf numFmtId="0" fontId="25" fillId="20" borderId="111" xfId="0" applyFont="1" applyFill="1" applyBorder="1" applyProtection="1">
      <alignment vertical="center"/>
      <protection locked="0" hidden="1"/>
    </xf>
    <xf numFmtId="0" fontId="58" fillId="20" borderId="111" xfId="0" applyFont="1" applyFill="1" applyBorder="1" applyProtection="1">
      <alignment vertical="center"/>
      <protection locked="0" hidden="1"/>
    </xf>
    <xf numFmtId="0" fontId="25" fillId="21" borderId="111" xfId="0" applyFont="1" applyFill="1" applyBorder="1" applyProtection="1">
      <alignment vertical="center"/>
      <protection locked="0" hidden="1"/>
    </xf>
    <xf numFmtId="0" fontId="58" fillId="21" borderId="111" xfId="0" applyFont="1" applyFill="1" applyBorder="1" applyProtection="1">
      <alignment vertical="center"/>
      <protection locked="0" hidden="1"/>
    </xf>
    <xf numFmtId="0" fontId="33" fillId="19" borderId="112" xfId="0" applyFont="1" applyFill="1" applyBorder="1" applyAlignment="1" applyProtection="1">
      <alignment horizontal="center" vertical="center" wrapText="1"/>
      <protection hidden="1"/>
    </xf>
    <xf numFmtId="0" fontId="31" fillId="0" borderId="113" xfId="0" applyFont="1" applyBorder="1" applyProtection="1">
      <alignment vertical="center"/>
      <protection hidden="1"/>
    </xf>
    <xf numFmtId="0" fontId="57" fillId="20" borderId="113" xfId="0" applyFont="1" applyFill="1" applyBorder="1" applyProtection="1">
      <alignment vertical="center"/>
      <protection locked="0" hidden="1"/>
    </xf>
    <xf numFmtId="0" fontId="25" fillId="8" borderId="112" xfId="0" applyFont="1" applyFill="1" applyBorder="1" applyProtection="1">
      <alignment vertical="center"/>
      <protection hidden="1"/>
    </xf>
    <xf numFmtId="0" fontId="25" fillId="21" borderId="112" xfId="0" applyFont="1" applyFill="1" applyBorder="1" applyProtection="1">
      <alignment vertical="center"/>
      <protection locked="0" hidden="1"/>
    </xf>
    <xf numFmtId="0" fontId="29" fillId="8" borderId="112" xfId="0" applyFont="1" applyFill="1" applyBorder="1" applyProtection="1">
      <alignment vertical="center"/>
      <protection hidden="1"/>
    </xf>
    <xf numFmtId="0" fontId="25" fillId="6" borderId="112" xfId="0" applyFont="1" applyFill="1" applyBorder="1" applyProtection="1">
      <alignment vertical="center"/>
      <protection hidden="1"/>
    </xf>
    <xf numFmtId="0" fontId="25" fillId="20" borderId="112" xfId="0" applyFont="1" applyFill="1" applyBorder="1" applyProtection="1">
      <alignment vertical="center"/>
      <protection locked="0" hidden="1"/>
    </xf>
    <xf numFmtId="0" fontId="29" fillId="6" borderId="112" xfId="0" applyFont="1" applyFill="1" applyBorder="1" applyProtection="1">
      <alignment vertical="center"/>
      <protection hidden="1"/>
    </xf>
    <xf numFmtId="0" fontId="21" fillId="8" borderId="112" xfId="0" applyFont="1" applyFill="1" applyBorder="1" applyProtection="1">
      <alignment vertical="center"/>
      <protection hidden="1"/>
    </xf>
    <xf numFmtId="0" fontId="25" fillId="9" borderId="112" xfId="0" applyFont="1" applyFill="1" applyBorder="1" applyProtection="1">
      <alignment vertical="center"/>
      <protection hidden="1"/>
    </xf>
    <xf numFmtId="0" fontId="21" fillId="9" borderId="112" xfId="0" applyFont="1" applyFill="1" applyBorder="1" applyProtection="1">
      <alignment vertical="center"/>
      <protection hidden="1"/>
    </xf>
    <xf numFmtId="0" fontId="25" fillId="18" borderId="112" xfId="0" applyFont="1" applyFill="1" applyBorder="1" applyProtection="1">
      <alignment vertical="center"/>
      <protection hidden="1"/>
    </xf>
    <xf numFmtId="0" fontId="21" fillId="18" borderId="112" xfId="0" applyFont="1" applyFill="1" applyBorder="1" applyProtection="1">
      <alignment vertical="center"/>
      <protection hidden="1"/>
    </xf>
    <xf numFmtId="0" fontId="29" fillId="8" borderId="114" xfId="0" applyFont="1" applyFill="1" applyBorder="1" applyProtection="1">
      <alignment vertical="center"/>
      <protection hidden="1"/>
    </xf>
    <xf numFmtId="0" fontId="29" fillId="6" borderId="114" xfId="0" applyFont="1" applyFill="1" applyBorder="1" applyProtection="1">
      <alignment vertical="center"/>
      <protection hidden="1"/>
    </xf>
    <xf numFmtId="0" fontId="21" fillId="8" borderId="114" xfId="0" applyFont="1" applyFill="1" applyBorder="1" applyProtection="1">
      <alignment vertical="center"/>
      <protection hidden="1"/>
    </xf>
    <xf numFmtId="0" fontId="21" fillId="9" borderId="114" xfId="0" applyFont="1" applyFill="1" applyBorder="1" applyProtection="1">
      <alignment vertical="center"/>
      <protection hidden="1"/>
    </xf>
    <xf numFmtId="0" fontId="21" fillId="18" borderId="114" xfId="0" applyFont="1" applyFill="1" applyBorder="1" applyProtection="1">
      <alignment vertical="center"/>
      <protection hidden="1"/>
    </xf>
    <xf numFmtId="0" fontId="25" fillId="21" borderId="115" xfId="0" applyFont="1" applyFill="1" applyBorder="1" applyAlignment="1" applyProtection="1">
      <alignment horizontal="center" vertical="center"/>
      <protection locked="0" hidden="1"/>
    </xf>
    <xf numFmtId="0" fontId="25" fillId="20" borderId="115" xfId="0" applyFont="1" applyFill="1" applyBorder="1" applyAlignment="1" applyProtection="1">
      <alignment horizontal="center" vertical="center"/>
      <protection locked="0" hidden="1"/>
    </xf>
    <xf numFmtId="0" fontId="27" fillId="19" borderId="116" xfId="0" applyFont="1" applyFill="1" applyBorder="1" applyAlignment="1" applyProtection="1">
      <alignment horizontal="center" vertical="center"/>
      <protection hidden="1"/>
    </xf>
    <xf numFmtId="0" fontId="27" fillId="19" borderId="117" xfId="0" applyFont="1" applyFill="1" applyBorder="1" applyAlignment="1" applyProtection="1">
      <alignment horizontal="center" vertical="center"/>
      <protection hidden="1"/>
    </xf>
    <xf numFmtId="0" fontId="27" fillId="19" borderId="118" xfId="0" applyFont="1" applyFill="1" applyBorder="1" applyAlignment="1" applyProtection="1">
      <alignment horizontal="center" vertical="center"/>
      <protection hidden="1"/>
    </xf>
    <xf numFmtId="0" fontId="25" fillId="6" borderId="119" xfId="0" applyFont="1" applyFill="1" applyBorder="1" applyAlignment="1" applyProtection="1">
      <alignment horizontal="center" vertical="center"/>
      <protection hidden="1"/>
    </xf>
    <xf numFmtId="0" fontId="25" fillId="20" borderId="120" xfId="0" applyFont="1" applyFill="1" applyBorder="1" applyProtection="1">
      <alignment vertical="center"/>
      <protection locked="0" hidden="1"/>
    </xf>
    <xf numFmtId="0" fontId="25" fillId="4" borderId="119" xfId="0" applyFont="1" applyFill="1" applyBorder="1" applyAlignment="1" applyProtection="1">
      <alignment horizontal="center" vertical="center"/>
      <protection hidden="1"/>
    </xf>
    <xf numFmtId="0" fontId="25" fillId="21" borderId="120" xfId="0" applyFont="1" applyFill="1" applyBorder="1" applyProtection="1">
      <alignment vertical="center"/>
      <protection locked="0" hidden="1"/>
    </xf>
    <xf numFmtId="0" fontId="25" fillId="0" borderId="119" xfId="0" applyFont="1" applyBorder="1" applyAlignment="1" applyProtection="1">
      <alignment horizontal="center" vertical="center"/>
      <protection hidden="1"/>
    </xf>
    <xf numFmtId="0" fontId="25" fillId="10" borderId="119" xfId="0" applyFont="1" applyFill="1" applyBorder="1" applyAlignment="1" applyProtection="1">
      <alignment horizontal="center" vertical="center"/>
      <protection hidden="1"/>
    </xf>
    <xf numFmtId="0" fontId="59" fillId="0" borderId="0" xfId="0" applyFont="1" applyProtection="1">
      <alignment vertical="center"/>
      <protection hidden="1"/>
    </xf>
    <xf numFmtId="0" fontId="60" fillId="19" borderId="117" xfId="0" applyFont="1" applyFill="1" applyBorder="1" applyAlignment="1" applyProtection="1">
      <alignment horizontal="center" vertical="center"/>
      <protection hidden="1"/>
    </xf>
    <xf numFmtId="0" fontId="25" fillId="22" borderId="119" xfId="0" applyFont="1" applyFill="1" applyBorder="1" applyAlignment="1" applyProtection="1">
      <alignment horizontal="center" vertical="center"/>
      <protection hidden="1"/>
    </xf>
    <xf numFmtId="0" fontId="25" fillId="22" borderId="121" xfId="0" applyFont="1" applyFill="1" applyBorder="1" applyAlignment="1" applyProtection="1">
      <alignment horizontal="center" vertical="center"/>
      <protection hidden="1"/>
    </xf>
    <xf numFmtId="0" fontId="25" fillId="23" borderId="111" xfId="0" applyFont="1" applyFill="1" applyBorder="1" applyProtection="1">
      <alignment vertical="center"/>
      <protection locked="0" hidden="1"/>
    </xf>
    <xf numFmtId="0" fontId="25" fillId="23" borderId="122" xfId="0" applyFont="1" applyFill="1" applyBorder="1" applyProtection="1">
      <alignment vertical="center"/>
      <protection locked="0" hidden="1"/>
    </xf>
    <xf numFmtId="0" fontId="58" fillId="23" borderId="122" xfId="0" applyFont="1" applyFill="1" applyBorder="1" applyProtection="1">
      <alignment vertical="center"/>
      <protection locked="0" hidden="1"/>
    </xf>
    <xf numFmtId="0" fontId="25" fillId="23" borderId="123" xfId="0" applyFont="1" applyFill="1" applyBorder="1" applyProtection="1">
      <alignment vertical="center"/>
      <protection locked="0" hidden="1"/>
    </xf>
    <xf numFmtId="0" fontId="0" fillId="0" borderId="1" xfId="0" applyBorder="1" applyAlignment="1">
      <alignment vertical="center" wrapText="1"/>
    </xf>
    <xf numFmtId="0" fontId="25" fillId="24" borderId="112" xfId="0" applyFont="1" applyFill="1" applyBorder="1" applyProtection="1">
      <alignment vertical="center"/>
      <protection hidden="1"/>
    </xf>
    <xf numFmtId="0" fontId="25" fillId="0" borderId="112" xfId="0" applyFont="1" applyBorder="1" applyProtection="1">
      <alignment vertical="center"/>
      <protection hidden="1"/>
    </xf>
    <xf numFmtId="0" fontId="25" fillId="22" borderId="112" xfId="0" applyFont="1" applyFill="1" applyBorder="1" applyProtection="1">
      <alignment vertical="center"/>
      <protection hidden="1"/>
    </xf>
    <xf numFmtId="0" fontId="21" fillId="0" borderId="114" xfId="0" applyFont="1" applyBorder="1" applyProtection="1">
      <alignment vertical="center"/>
      <protection hidden="1"/>
    </xf>
    <xf numFmtId="0" fontId="21" fillId="0" borderId="112" xfId="0" applyFont="1" applyBorder="1" applyProtection="1">
      <alignment vertical="center"/>
      <protection hidden="1"/>
    </xf>
    <xf numFmtId="0" fontId="21" fillId="24" borderId="114" xfId="0" applyFont="1" applyFill="1" applyBorder="1" applyProtection="1">
      <alignment vertical="center"/>
      <protection hidden="1"/>
    </xf>
    <xf numFmtId="0" fontId="21" fillId="24" borderId="112" xfId="0" applyFont="1" applyFill="1" applyBorder="1" applyProtection="1">
      <alignment vertical="center"/>
      <protection hidden="1"/>
    </xf>
    <xf numFmtId="0" fontId="21" fillId="22" borderId="114" xfId="0" applyFont="1" applyFill="1" applyBorder="1" applyProtection="1">
      <alignment vertical="center"/>
      <protection hidden="1"/>
    </xf>
    <xf numFmtId="0" fontId="21" fillId="22" borderId="112" xfId="0" applyFont="1" applyFill="1" applyBorder="1" applyProtection="1">
      <alignment vertical="center"/>
      <protection hidden="1"/>
    </xf>
    <xf numFmtId="0" fontId="56" fillId="0" borderId="0" xfId="0" applyFont="1" applyProtection="1">
      <alignment vertical="center"/>
      <protection hidden="1"/>
    </xf>
    <xf numFmtId="0" fontId="25" fillId="20" borderId="19" xfId="0" applyFont="1" applyFill="1" applyBorder="1" applyProtection="1">
      <alignment vertical="center"/>
      <protection locked="0" hidden="1"/>
    </xf>
    <xf numFmtId="0" fontId="25" fillId="22" borderId="125" xfId="0" applyFont="1" applyFill="1" applyBorder="1" applyAlignment="1" applyProtection="1">
      <alignment horizontal="center" vertical="center"/>
      <protection hidden="1"/>
    </xf>
    <xf numFmtId="0" fontId="25" fillId="0" borderId="125" xfId="0" applyFont="1" applyBorder="1" applyAlignment="1" applyProtection="1">
      <alignment horizontal="center" vertical="center"/>
      <protection hidden="1"/>
    </xf>
    <xf numFmtId="0" fontId="61" fillId="0" borderId="0" xfId="0" applyFont="1" applyProtection="1">
      <alignment vertical="center"/>
      <protection hidden="1"/>
    </xf>
    <xf numFmtId="0" fontId="62" fillId="21" borderId="111" xfId="0" applyFont="1" applyFill="1" applyBorder="1" applyProtection="1">
      <alignment vertical="center"/>
      <protection locked="0" hidden="1"/>
    </xf>
    <xf numFmtId="0" fontId="62" fillId="20" borderId="111" xfId="0" applyFont="1" applyFill="1" applyBorder="1" applyProtection="1">
      <alignment vertical="center"/>
      <protection locked="0" hidden="1"/>
    </xf>
    <xf numFmtId="0" fontId="62" fillId="23" borderId="122" xfId="0" applyFont="1" applyFill="1" applyBorder="1" applyProtection="1">
      <alignment vertical="center"/>
      <protection locked="0" hidden="1"/>
    </xf>
    <xf numFmtId="0" fontId="25" fillId="4" borderId="126" xfId="0" quotePrefix="1" applyFont="1" applyFill="1" applyBorder="1" applyProtection="1">
      <alignment vertical="center"/>
      <protection hidden="1"/>
    </xf>
    <xf numFmtId="0" fontId="25" fillId="10" borderId="126" xfId="0" applyFont="1" applyFill="1" applyBorder="1" applyProtection="1">
      <alignment vertical="center"/>
      <protection hidden="1"/>
    </xf>
    <xf numFmtId="0" fontId="25" fillId="4" borderId="126" xfId="0" applyFont="1" applyFill="1" applyBorder="1" applyProtection="1">
      <alignment vertical="center"/>
      <protection hidden="1"/>
    </xf>
    <xf numFmtId="0" fontId="22" fillId="4" borderId="126" xfId="0" applyFont="1" applyFill="1" applyBorder="1" applyProtection="1">
      <alignment vertical="center"/>
      <protection hidden="1"/>
    </xf>
    <xf numFmtId="0" fontId="25" fillId="22" borderId="126" xfId="0" applyFont="1" applyFill="1" applyBorder="1" applyProtection="1">
      <alignment vertical="center"/>
      <protection hidden="1"/>
    </xf>
    <xf numFmtId="0" fontId="25" fillId="0" borderId="126" xfId="0" applyFont="1" applyBorder="1" applyProtection="1">
      <alignment vertical="center"/>
      <protection hidden="1"/>
    </xf>
    <xf numFmtId="0" fontId="25" fillId="0" borderId="130" xfId="0" applyFont="1" applyBorder="1" applyProtection="1">
      <alignment vertical="center"/>
      <protection hidden="1"/>
    </xf>
    <xf numFmtId="0" fontId="25" fillId="6" borderId="131" xfId="0" applyFont="1" applyFill="1" applyBorder="1" applyProtection="1">
      <alignment vertical="center"/>
      <protection hidden="1"/>
    </xf>
    <xf numFmtId="0" fontId="25" fillId="0" borderId="131" xfId="0" applyFont="1" applyBorder="1" applyProtection="1">
      <alignment vertical="center"/>
      <protection hidden="1"/>
    </xf>
    <xf numFmtId="0" fontId="63" fillId="6" borderId="0" xfId="0" applyFont="1" applyFill="1" applyAlignment="1" applyProtection="1">
      <alignment horizontal="center" vertical="center"/>
      <protection hidden="1"/>
    </xf>
    <xf numFmtId="0" fontId="63" fillId="6" borderId="0" xfId="0" applyFont="1" applyFill="1" applyProtection="1">
      <alignment vertical="center"/>
      <protection locked="0" hidden="1"/>
    </xf>
    <xf numFmtId="0" fontId="64" fillId="0" borderId="1" xfId="0" applyFont="1" applyBorder="1" applyAlignment="1">
      <alignment vertical="center" wrapText="1"/>
    </xf>
    <xf numFmtId="0" fontId="25" fillId="6" borderId="50" xfId="0" applyFont="1" applyFill="1" applyBorder="1" applyAlignment="1" applyProtection="1">
      <alignment horizontal="center" vertical="center"/>
      <protection hidden="1"/>
    </xf>
    <xf numFmtId="0" fontId="33" fillId="19" borderId="112" xfId="0" applyFont="1" applyFill="1" applyBorder="1" applyAlignment="1" applyProtection="1">
      <alignment horizontal="center" vertical="center"/>
      <protection hidden="1"/>
    </xf>
    <xf numFmtId="0" fontId="33" fillId="19" borderId="115" xfId="0" applyFont="1" applyFill="1" applyBorder="1" applyAlignment="1" applyProtection="1">
      <alignment horizontal="center" vertical="center"/>
      <protection hidden="1"/>
    </xf>
    <xf numFmtId="0" fontId="55" fillId="19" borderId="1" xfId="0" applyFont="1" applyFill="1" applyBorder="1" applyAlignment="1">
      <alignment horizontal="center" vertical="center"/>
    </xf>
    <xf numFmtId="0" fontId="19" fillId="5" borderId="15" xfId="0" applyFont="1" applyFill="1" applyBorder="1" applyAlignment="1">
      <alignment horizontal="center" vertical="center" wrapText="1"/>
    </xf>
    <xf numFmtId="0" fontId="45" fillId="4" borderId="83" xfId="5" applyFont="1" applyFill="1" applyBorder="1" applyProtection="1">
      <alignment vertical="center"/>
      <protection hidden="1"/>
    </xf>
    <xf numFmtId="0" fontId="22" fillId="0" borderId="0" xfId="0" applyFont="1" applyProtection="1">
      <alignment vertical="center"/>
      <protection hidden="1"/>
    </xf>
    <xf numFmtId="0" fontId="65" fillId="0" borderId="0" xfId="3" applyFont="1" applyAlignment="1" applyProtection="1">
      <alignment horizontal="center" vertical="center"/>
      <protection hidden="1"/>
    </xf>
    <xf numFmtId="0" fontId="65" fillId="0" borderId="0" xfId="3" applyFont="1" applyAlignment="1" applyProtection="1">
      <alignment horizontal="center" vertical="center" wrapText="1"/>
      <protection hidden="1"/>
    </xf>
    <xf numFmtId="0" fontId="45" fillId="25" borderId="132" xfId="0" applyFont="1" applyFill="1" applyBorder="1" applyAlignment="1" applyProtection="1">
      <alignment vertical="center" wrapText="1"/>
      <protection hidden="1"/>
    </xf>
    <xf numFmtId="0" fontId="45" fillId="25" borderId="84" xfId="0" applyFont="1" applyFill="1" applyBorder="1" applyProtection="1">
      <alignment vertical="center"/>
      <protection hidden="1"/>
    </xf>
    <xf numFmtId="176" fontId="45" fillId="25" borderId="56" xfId="0" applyNumberFormat="1" applyFont="1" applyFill="1" applyBorder="1" applyProtection="1">
      <alignment vertical="center"/>
      <protection hidden="1"/>
    </xf>
    <xf numFmtId="0" fontId="45" fillId="25" borderId="133" xfId="0" applyFont="1" applyFill="1" applyBorder="1" applyProtection="1">
      <alignment vertical="center"/>
      <protection hidden="1"/>
    </xf>
    <xf numFmtId="0" fontId="25" fillId="4" borderId="112" xfId="0" applyFont="1" applyFill="1" applyBorder="1" applyProtection="1">
      <alignment vertical="center"/>
      <protection hidden="1"/>
    </xf>
    <xf numFmtId="0" fontId="25" fillId="6" borderId="112" xfId="0" applyFont="1" applyFill="1" applyBorder="1" applyProtection="1">
      <alignment vertical="center"/>
      <protection locked="0" hidden="1"/>
    </xf>
    <xf numFmtId="0" fontId="25" fillId="0" borderId="112" xfId="0" applyFont="1" applyBorder="1" applyProtection="1">
      <alignment vertical="center"/>
      <protection locked="0" hidden="1"/>
    </xf>
    <xf numFmtId="0" fontId="25" fillId="23" borderId="112" xfId="0" applyFont="1" applyFill="1" applyBorder="1" applyProtection="1">
      <alignment vertical="center"/>
      <protection locked="0" hidden="1"/>
    </xf>
    <xf numFmtId="0" fontId="25" fillId="4" borderId="112" xfId="0" quotePrefix="1" applyFont="1" applyFill="1" applyBorder="1" applyProtection="1">
      <alignment vertical="center"/>
      <protection hidden="1"/>
    </xf>
    <xf numFmtId="0" fontId="25" fillId="10" borderId="112" xfId="0" applyFont="1" applyFill="1" applyBorder="1" applyProtection="1">
      <alignment vertical="center"/>
      <protection hidden="1"/>
    </xf>
    <xf numFmtId="0" fontId="66" fillId="0" borderId="124" xfId="0" applyFont="1" applyBorder="1" applyProtection="1">
      <alignment vertical="center"/>
      <protection hidden="1"/>
    </xf>
    <xf numFmtId="0" fontId="67" fillId="4" borderId="0" xfId="0" applyFont="1" applyFill="1" applyProtection="1">
      <alignment vertical="center"/>
      <protection hidden="1"/>
    </xf>
    <xf numFmtId="0" fontId="45" fillId="4" borderId="132" xfId="5" applyFont="1" applyFill="1" applyBorder="1" applyProtection="1">
      <alignment vertical="center"/>
      <protection hidden="1"/>
    </xf>
    <xf numFmtId="0" fontId="45" fillId="4" borderId="132" xfId="0" applyFont="1" applyFill="1" applyBorder="1" applyAlignment="1" applyProtection="1">
      <alignment vertical="center" wrapText="1"/>
      <protection hidden="1"/>
    </xf>
    <xf numFmtId="176" fontId="45" fillId="4" borderId="81" xfId="5" applyNumberFormat="1" applyFont="1" applyFill="1" applyBorder="1" applyProtection="1">
      <alignment vertical="center"/>
      <protection hidden="1"/>
    </xf>
    <xf numFmtId="176" fontId="45" fillId="4" borderId="43" xfId="5" applyNumberFormat="1" applyFont="1" applyFill="1" applyBorder="1" applyProtection="1">
      <alignment vertical="center"/>
      <protection hidden="1"/>
    </xf>
    <xf numFmtId="0" fontId="68" fillId="0" borderId="1" xfId="0" applyFont="1" applyBorder="1">
      <alignment vertical="center"/>
    </xf>
    <xf numFmtId="14" fontId="68" fillId="0" borderId="134" xfId="0" applyNumberFormat="1" applyFont="1" applyBorder="1" applyAlignment="1">
      <alignment horizontal="right" vertical="center"/>
    </xf>
    <xf numFmtId="0" fontId="68" fillId="0" borderId="134" xfId="0" applyFont="1" applyBorder="1">
      <alignment vertical="center"/>
    </xf>
    <xf numFmtId="0" fontId="69" fillId="0" borderId="0" xfId="0" applyFont="1" applyProtection="1">
      <alignment vertical="center"/>
      <protection hidden="1"/>
    </xf>
    <xf numFmtId="0" fontId="69" fillId="0" borderId="0" xfId="0" quotePrefix="1" applyFont="1" applyProtection="1">
      <alignment vertical="center"/>
      <protection hidden="1"/>
    </xf>
    <xf numFmtId="0" fontId="47" fillId="0" borderId="108" xfId="0" applyFont="1" applyBorder="1" applyAlignment="1" applyProtection="1">
      <alignment horizontal="left" vertical="center" wrapText="1"/>
      <protection hidden="1"/>
    </xf>
    <xf numFmtId="0" fontId="47" fillId="0" borderId="107" xfId="0" applyFont="1" applyBorder="1" applyAlignment="1" applyProtection="1">
      <alignment horizontal="left" vertical="center" wrapText="1"/>
      <protection hidden="1"/>
    </xf>
    <xf numFmtId="0" fontId="47" fillId="0" borderId="109" xfId="0" applyFont="1" applyBorder="1" applyAlignment="1" applyProtection="1">
      <alignment horizontal="left" vertical="center" wrapText="1"/>
      <protection hidden="1"/>
    </xf>
    <xf numFmtId="0" fontId="48" fillId="7" borderId="106" xfId="0" applyFont="1" applyFill="1" applyBorder="1" applyAlignment="1" applyProtection="1">
      <alignment horizontal="center" vertical="center" wrapText="1"/>
      <protection hidden="1"/>
    </xf>
    <xf numFmtId="0" fontId="48" fillId="7" borderId="109" xfId="0" applyFont="1" applyFill="1" applyBorder="1" applyAlignment="1" applyProtection="1">
      <alignment horizontal="center" vertical="center" wrapText="1"/>
      <protection hidden="1"/>
    </xf>
    <xf numFmtId="0" fontId="48" fillId="7" borderId="106" xfId="0" applyFont="1" applyFill="1" applyBorder="1" applyAlignment="1" applyProtection="1">
      <alignment horizontal="center" vertical="center"/>
      <protection hidden="1"/>
    </xf>
    <xf numFmtId="0" fontId="48" fillId="7" borderId="109" xfId="0" applyFont="1" applyFill="1" applyBorder="1" applyAlignment="1" applyProtection="1">
      <alignment horizontal="center" vertical="center"/>
      <protection hidden="1"/>
    </xf>
    <xf numFmtId="0" fontId="51" fillId="7" borderId="106" xfId="0" applyFont="1" applyFill="1" applyBorder="1" applyAlignment="1" applyProtection="1">
      <alignment horizontal="center" vertical="center"/>
      <protection hidden="1"/>
    </xf>
    <xf numFmtId="0" fontId="51" fillId="7" borderId="109" xfId="0" applyFont="1" applyFill="1" applyBorder="1" applyAlignment="1" applyProtection="1">
      <alignment horizontal="center" vertical="center"/>
      <protection hidden="1"/>
    </xf>
    <xf numFmtId="0" fontId="51" fillId="7" borderId="106" xfId="0" applyFont="1" applyFill="1" applyBorder="1" applyAlignment="1" applyProtection="1">
      <alignment horizontal="center" vertical="center" wrapText="1"/>
      <protection hidden="1"/>
    </xf>
    <xf numFmtId="0" fontId="51" fillId="7" borderId="109" xfId="0" applyFont="1" applyFill="1" applyBorder="1" applyAlignment="1" applyProtection="1">
      <alignment horizontal="center" vertical="center" wrapText="1"/>
      <protection hidden="1"/>
    </xf>
    <xf numFmtId="0" fontId="47" fillId="0" borderId="107" xfId="0" applyFont="1" applyBorder="1" applyAlignment="1" applyProtection="1">
      <alignment horizontal="left" vertical="center"/>
      <protection hidden="1"/>
    </xf>
    <xf numFmtId="0" fontId="47" fillId="0" borderId="109" xfId="0" applyFont="1" applyBorder="1" applyAlignment="1" applyProtection="1">
      <alignment horizontal="left" vertical="center"/>
      <protection hidden="1"/>
    </xf>
    <xf numFmtId="0" fontId="41" fillId="7" borderId="0" xfId="0" applyFont="1" applyFill="1" applyAlignment="1" applyProtection="1">
      <alignment horizontal="center" vertical="center"/>
      <protection locked="0" hidden="1"/>
    </xf>
    <xf numFmtId="0" fontId="41" fillId="7" borderId="25" xfId="0" applyFont="1" applyFill="1" applyBorder="1" applyAlignment="1" applyProtection="1">
      <alignment horizontal="center" vertical="center"/>
      <protection locked="0" hidden="1"/>
    </xf>
    <xf numFmtId="0" fontId="42" fillId="0" borderId="50" xfId="0" applyFont="1" applyBorder="1" applyAlignment="1" applyProtection="1">
      <alignment horizontal="center" vertical="center" wrapText="1"/>
      <protection hidden="1"/>
    </xf>
    <xf numFmtId="0" fontId="42" fillId="0" borderId="19" xfId="0" applyFont="1" applyBorder="1" applyAlignment="1" applyProtection="1">
      <alignment horizontal="center" vertical="center"/>
      <protection hidden="1"/>
    </xf>
    <xf numFmtId="0" fontId="42" fillId="0" borderId="50" xfId="0" applyFont="1" applyBorder="1" applyAlignment="1" applyProtection="1">
      <alignment horizontal="center" vertical="center"/>
      <protection hidden="1"/>
    </xf>
    <xf numFmtId="0" fontId="40" fillId="16" borderId="35" xfId="0" applyFont="1" applyFill="1" applyBorder="1" applyAlignment="1" applyProtection="1">
      <alignment horizontal="center" vertical="center" wrapText="1"/>
      <protection locked="0" hidden="1"/>
    </xf>
    <xf numFmtId="0" fontId="42" fillId="0" borderId="19" xfId="0" applyFont="1" applyBorder="1" applyAlignment="1" applyProtection="1">
      <alignment horizontal="center" vertical="center" wrapText="1"/>
      <protection hidden="1"/>
    </xf>
    <xf numFmtId="0" fontId="40" fillId="11" borderId="35" xfId="0" applyFont="1" applyFill="1" applyBorder="1" applyAlignment="1" applyProtection="1">
      <alignment horizontal="center" vertical="center" wrapText="1"/>
      <protection locked="0" hidden="1"/>
    </xf>
    <xf numFmtId="0" fontId="25" fillId="6" borderId="50" xfId="0" applyFont="1" applyFill="1" applyBorder="1" applyAlignment="1" applyProtection="1">
      <alignment horizontal="center" vertical="center"/>
      <protection hidden="1"/>
    </xf>
    <xf numFmtId="0" fontId="25" fillId="6" borderId="104" xfId="0" applyFont="1" applyFill="1" applyBorder="1" applyAlignment="1" applyProtection="1">
      <alignment horizontal="center" vertical="center"/>
      <protection hidden="1"/>
    </xf>
    <xf numFmtId="0" fontId="25" fillId="6" borderId="105" xfId="0" applyFont="1" applyFill="1" applyBorder="1" applyAlignment="1" applyProtection="1">
      <alignment horizontal="center" vertical="center"/>
      <protection hidden="1"/>
    </xf>
    <xf numFmtId="0" fontId="8" fillId="0" borderId="95" xfId="1" applyBorder="1" applyAlignment="1" applyProtection="1">
      <alignment horizontal="left" vertical="center"/>
      <protection hidden="1"/>
    </xf>
    <xf numFmtId="0" fontId="8" fillId="0" borderId="87" xfId="1" applyBorder="1" applyAlignment="1" applyProtection="1">
      <alignment horizontal="left" vertical="center"/>
      <protection hidden="1"/>
    </xf>
    <xf numFmtId="0" fontId="33" fillId="7" borderId="35" xfId="0" applyFont="1" applyFill="1" applyBorder="1" applyAlignment="1" applyProtection="1">
      <alignment horizontal="center" vertical="center"/>
      <protection hidden="1"/>
    </xf>
    <xf numFmtId="0" fontId="33" fillId="7" borderId="47" xfId="0" applyFont="1" applyFill="1" applyBorder="1" applyAlignment="1" applyProtection="1">
      <alignment horizontal="center" vertical="center"/>
      <protection hidden="1"/>
    </xf>
    <xf numFmtId="0" fontId="33" fillId="7" borderId="48" xfId="0" applyFont="1" applyFill="1" applyBorder="1" applyAlignment="1" applyProtection="1">
      <alignment horizontal="center" vertical="center"/>
      <protection hidden="1"/>
    </xf>
    <xf numFmtId="0" fontId="33" fillId="7" borderId="88" xfId="0" applyFont="1" applyFill="1" applyBorder="1" applyAlignment="1" applyProtection="1">
      <alignment horizontal="center" vertical="center"/>
      <protection hidden="1"/>
    </xf>
    <xf numFmtId="0" fontId="33" fillId="7" borderId="89" xfId="0" applyFont="1" applyFill="1" applyBorder="1" applyAlignment="1" applyProtection="1">
      <alignment horizontal="center" vertical="center"/>
      <protection hidden="1"/>
    </xf>
    <xf numFmtId="0" fontId="33" fillId="7" borderId="90" xfId="0" applyFont="1" applyFill="1" applyBorder="1" applyAlignment="1" applyProtection="1">
      <alignment horizontal="center" vertical="center"/>
      <protection hidden="1"/>
    </xf>
    <xf numFmtId="0" fontId="33" fillId="7" borderId="26" xfId="0" applyFont="1" applyFill="1" applyBorder="1" applyAlignment="1" applyProtection="1">
      <alignment horizontal="center" vertical="center"/>
      <protection hidden="1"/>
    </xf>
    <xf numFmtId="0" fontId="33" fillId="7" borderId="38" xfId="0" applyFont="1" applyFill="1" applyBorder="1" applyAlignment="1" applyProtection="1">
      <alignment horizontal="center" vertical="center"/>
      <protection hidden="1"/>
    </xf>
    <xf numFmtId="0" fontId="33" fillId="7" borderId="50" xfId="0" applyFont="1" applyFill="1" applyBorder="1" applyAlignment="1" applyProtection="1">
      <alignment horizontal="center" vertical="center" wrapText="1"/>
      <protection hidden="1"/>
    </xf>
    <xf numFmtId="0" fontId="33" fillId="7" borderId="50" xfId="0" applyFont="1" applyFill="1" applyBorder="1" applyAlignment="1" applyProtection="1">
      <alignment horizontal="center" vertical="center"/>
      <protection hidden="1"/>
    </xf>
    <xf numFmtId="0" fontId="33" fillId="7" borderId="19" xfId="0" applyFont="1" applyFill="1" applyBorder="1" applyAlignment="1" applyProtection="1">
      <alignment horizontal="center" vertical="center"/>
      <protection hidden="1"/>
    </xf>
    <xf numFmtId="0" fontId="8" fillId="0" borderId="46" xfId="1" applyBorder="1" applyAlignment="1" applyProtection="1">
      <alignment horizontal="left" vertical="center"/>
      <protection hidden="1"/>
    </xf>
    <xf numFmtId="0" fontId="8" fillId="0" borderId="0" xfId="1" applyBorder="1" applyAlignment="1" applyProtection="1">
      <alignment horizontal="left" vertical="center"/>
      <protection hidden="1"/>
    </xf>
    <xf numFmtId="0" fontId="8" fillId="0" borderId="95" xfId="1" applyBorder="1" applyAlignment="1" applyProtection="1">
      <alignment horizontal="left" vertical="top"/>
      <protection hidden="1"/>
    </xf>
    <xf numFmtId="0" fontId="8" fillId="0" borderId="87" xfId="1" applyBorder="1" applyAlignment="1" applyProtection="1">
      <alignment horizontal="left" vertical="top"/>
      <protection hidden="1"/>
    </xf>
    <xf numFmtId="0" fontId="25" fillId="4" borderId="104" xfId="0" applyFont="1" applyFill="1" applyBorder="1" applyAlignment="1" applyProtection="1">
      <alignment horizontal="center" vertical="center"/>
      <protection hidden="1"/>
    </xf>
    <xf numFmtId="0" fontId="25" fillId="4" borderId="105" xfId="0" applyFont="1" applyFill="1" applyBorder="1" applyAlignment="1" applyProtection="1">
      <alignment horizontal="center" vertical="center"/>
      <protection hidden="1"/>
    </xf>
    <xf numFmtId="0" fontId="48" fillId="7" borderId="36" xfId="0" applyFont="1" applyFill="1" applyBorder="1" applyAlignment="1" applyProtection="1">
      <alignment horizontal="center" vertical="center"/>
      <protection hidden="1"/>
    </xf>
    <xf numFmtId="0" fontId="48" fillId="7" borderId="37" xfId="0" applyFont="1" applyFill="1" applyBorder="1" applyAlignment="1" applyProtection="1">
      <alignment horizontal="center" vertical="center"/>
      <protection hidden="1"/>
    </xf>
    <xf numFmtId="0" fontId="48" fillId="7" borderId="96" xfId="0" applyFont="1" applyFill="1" applyBorder="1" applyAlignment="1" applyProtection="1">
      <alignment horizontal="center" vertical="center"/>
      <protection hidden="1"/>
    </xf>
    <xf numFmtId="0" fontId="48" fillId="7" borderId="76" xfId="0" applyFont="1" applyFill="1" applyBorder="1" applyAlignment="1" applyProtection="1">
      <alignment horizontal="center" vertical="center"/>
      <protection hidden="1"/>
    </xf>
    <xf numFmtId="0" fontId="48" fillId="7" borderId="0" xfId="0" applyFont="1" applyFill="1" applyAlignment="1" applyProtection="1">
      <alignment horizontal="center" vertical="center"/>
      <protection hidden="1"/>
    </xf>
    <xf numFmtId="0" fontId="48" fillId="7" borderId="97" xfId="0" applyFont="1" applyFill="1" applyBorder="1" applyAlignment="1" applyProtection="1">
      <alignment horizontal="center" vertical="center"/>
      <protection hidden="1"/>
    </xf>
    <xf numFmtId="0" fontId="51" fillId="7" borderId="7" xfId="0" applyFont="1" applyFill="1" applyBorder="1" applyAlignment="1" applyProtection="1">
      <alignment horizontal="center" vertical="center"/>
      <protection hidden="1"/>
    </xf>
    <xf numFmtId="0" fontId="51" fillId="7" borderId="20" xfId="0" applyFont="1" applyFill="1" applyBorder="1" applyAlignment="1" applyProtection="1">
      <alignment horizontal="center" vertical="center"/>
      <protection hidden="1"/>
    </xf>
    <xf numFmtId="0" fontId="51" fillId="7" borderId="6" xfId="0" applyFont="1" applyFill="1" applyBorder="1" applyAlignment="1" applyProtection="1">
      <alignment horizontal="center" vertical="center"/>
      <protection hidden="1"/>
    </xf>
    <xf numFmtId="0" fontId="51" fillId="7" borderId="44" xfId="0" applyFont="1" applyFill="1" applyBorder="1" applyAlignment="1" applyProtection="1">
      <alignment horizontal="center" vertical="center"/>
      <protection hidden="1"/>
    </xf>
    <xf numFmtId="0" fontId="51" fillId="7" borderId="45" xfId="0" applyFont="1" applyFill="1" applyBorder="1" applyAlignment="1" applyProtection="1">
      <alignment horizontal="center" vertical="center"/>
      <protection hidden="1"/>
    </xf>
    <xf numFmtId="0" fontId="51" fillId="7" borderId="43" xfId="0" applyFont="1" applyFill="1" applyBorder="1" applyAlignment="1" applyProtection="1">
      <alignment horizontal="center" vertical="center"/>
      <protection hidden="1"/>
    </xf>
    <xf numFmtId="0" fontId="51" fillId="7" borderId="7" xfId="0" applyFont="1" applyFill="1" applyBorder="1" applyAlignment="1" applyProtection="1">
      <alignment horizontal="center" vertical="center" wrapText="1"/>
      <protection hidden="1"/>
    </xf>
    <xf numFmtId="0" fontId="51" fillId="7" borderId="20" xfId="0" applyFont="1" applyFill="1" applyBorder="1" applyAlignment="1" applyProtection="1">
      <alignment horizontal="center" vertical="center" wrapText="1"/>
      <protection hidden="1"/>
    </xf>
    <xf numFmtId="0" fontId="51" fillId="7" borderId="6" xfId="0" applyFont="1" applyFill="1" applyBorder="1" applyAlignment="1" applyProtection="1">
      <alignment horizontal="center" vertical="center" wrapText="1"/>
      <protection hidden="1"/>
    </xf>
    <xf numFmtId="0" fontId="51" fillId="7" borderId="44" xfId="0" applyFont="1" applyFill="1" applyBorder="1" applyAlignment="1" applyProtection="1">
      <alignment horizontal="center" vertical="center" wrapText="1"/>
      <protection hidden="1"/>
    </xf>
    <xf numFmtId="0" fontId="51" fillId="7" borderId="45" xfId="0" applyFont="1" applyFill="1" applyBorder="1" applyAlignment="1" applyProtection="1">
      <alignment horizontal="center" vertical="center" wrapText="1"/>
      <protection hidden="1"/>
    </xf>
    <xf numFmtId="0" fontId="51" fillId="7" borderId="43" xfId="0" applyFont="1" applyFill="1" applyBorder="1" applyAlignment="1" applyProtection="1">
      <alignment horizontal="center" vertical="center" wrapText="1"/>
      <protection hidden="1"/>
    </xf>
    <xf numFmtId="0" fontId="8" fillId="0" borderId="0" xfId="1" applyBorder="1" applyAlignment="1" applyProtection="1">
      <alignment horizontal="left" vertical="top"/>
      <protection hidden="1"/>
    </xf>
    <xf numFmtId="0" fontId="33" fillId="19" borderId="112" xfId="0" applyFont="1" applyFill="1" applyBorder="1" applyAlignment="1" applyProtection="1">
      <alignment horizontal="center" vertical="center"/>
      <protection hidden="1"/>
    </xf>
    <xf numFmtId="0" fontId="33" fillId="19" borderId="115" xfId="0" applyFont="1" applyFill="1" applyBorder="1" applyAlignment="1" applyProtection="1">
      <alignment horizontal="center" vertical="center"/>
      <protection hidden="1"/>
    </xf>
    <xf numFmtId="0" fontId="33" fillId="19" borderId="127" xfId="0" applyFont="1" applyFill="1" applyBorder="1" applyAlignment="1" applyProtection="1">
      <alignment horizontal="center" vertical="center"/>
      <protection hidden="1"/>
    </xf>
    <xf numFmtId="0" fontId="33" fillId="19" borderId="128" xfId="0" applyFont="1" applyFill="1" applyBorder="1" applyAlignment="1" applyProtection="1">
      <alignment horizontal="center" vertical="center"/>
      <protection hidden="1"/>
    </xf>
    <xf numFmtId="0" fontId="33" fillId="19" borderId="129" xfId="0" applyFont="1" applyFill="1" applyBorder="1" applyAlignment="1" applyProtection="1">
      <alignment horizontal="center" vertical="center"/>
      <protection hidden="1"/>
    </xf>
    <xf numFmtId="0" fontId="48" fillId="7" borderId="36" xfId="0" applyFont="1" applyFill="1" applyBorder="1" applyAlignment="1" applyProtection="1">
      <alignment horizontal="center" vertical="center" wrapText="1"/>
      <protection hidden="1"/>
    </xf>
    <xf numFmtId="0" fontId="48" fillId="7" borderId="37" xfId="0" applyFont="1" applyFill="1" applyBorder="1" applyAlignment="1" applyProtection="1">
      <alignment horizontal="center" vertical="center" wrapText="1"/>
      <protection hidden="1"/>
    </xf>
    <xf numFmtId="0" fontId="48" fillId="7" borderId="96" xfId="0" applyFont="1" applyFill="1" applyBorder="1" applyAlignment="1" applyProtection="1">
      <alignment horizontal="center" vertical="center" wrapText="1"/>
      <protection hidden="1"/>
    </xf>
    <xf numFmtId="0" fontId="48" fillId="7" borderId="76" xfId="0" applyFont="1" applyFill="1" applyBorder="1" applyAlignment="1" applyProtection="1">
      <alignment horizontal="center" vertical="center" wrapText="1"/>
      <protection hidden="1"/>
    </xf>
    <xf numFmtId="0" fontId="48" fillId="7" borderId="0" xfId="0" applyFont="1" applyFill="1" applyAlignment="1" applyProtection="1">
      <alignment horizontal="center" vertical="center" wrapText="1"/>
      <protection hidden="1"/>
    </xf>
    <xf numFmtId="0" fontId="48" fillId="7" borderId="97" xfId="0" applyFont="1" applyFill="1" applyBorder="1" applyAlignment="1" applyProtection="1">
      <alignment horizontal="center" vertical="center" wrapText="1"/>
      <protection hidden="1"/>
    </xf>
    <xf numFmtId="0" fontId="33" fillId="19" borderId="114" xfId="0" applyFont="1" applyFill="1" applyBorder="1" applyAlignment="1" applyProtection="1">
      <alignment horizontal="center" vertical="center" wrapText="1"/>
      <protection hidden="1"/>
    </xf>
    <xf numFmtId="0" fontId="33" fillId="19" borderId="126" xfId="0" applyFont="1" applyFill="1" applyBorder="1" applyAlignment="1" applyProtection="1">
      <alignment horizontal="center" vertical="center"/>
      <protection hidden="1"/>
    </xf>
    <xf numFmtId="0" fontId="33" fillId="19" borderId="125" xfId="0" applyFont="1" applyFill="1" applyBorder="1" applyAlignment="1" applyProtection="1">
      <alignment horizontal="center" vertical="center"/>
      <protection hidden="1"/>
    </xf>
    <xf numFmtId="0" fontId="54" fillId="19" borderId="1" xfId="0" applyFont="1" applyFill="1" applyBorder="1" applyAlignment="1">
      <alignment horizontal="left" vertical="center"/>
    </xf>
    <xf numFmtId="0" fontId="38" fillId="0" borderId="1" xfId="0" applyFont="1" applyBorder="1" applyAlignment="1">
      <alignment horizontal="left" vertical="center"/>
    </xf>
    <xf numFmtId="0" fontId="55" fillId="19" borderId="1" xfId="0" applyFont="1" applyFill="1" applyBorder="1" applyAlignment="1">
      <alignment horizontal="center" vertical="center"/>
    </xf>
    <xf numFmtId="49" fontId="19" fillId="5" borderId="16" xfId="0" applyNumberFormat="1" applyFont="1" applyFill="1" applyBorder="1" applyAlignment="1">
      <alignment horizontal="center" vertical="center" wrapText="1"/>
    </xf>
    <xf numFmtId="0" fontId="19" fillId="5" borderId="15" xfId="0" applyFont="1" applyFill="1" applyBorder="1" applyAlignment="1">
      <alignment horizontal="center" vertical="center" wrapText="1"/>
    </xf>
    <xf numFmtId="49" fontId="13" fillId="0" borderId="19" xfId="0" applyNumberFormat="1" applyFont="1" applyBorder="1" applyAlignment="1" applyProtection="1">
      <alignment horizontal="left" vertical="center"/>
      <protection locked="0"/>
    </xf>
    <xf numFmtId="0" fontId="4" fillId="0" borderId="19" xfId="0" applyFont="1" applyBorder="1" applyAlignment="1">
      <alignment horizontal="left" vertical="center" wrapText="1"/>
    </xf>
    <xf numFmtId="0" fontId="3" fillId="0" borderId="19" xfId="0" applyFont="1" applyBorder="1" applyAlignment="1">
      <alignment horizontal="center" vertical="center" wrapText="1"/>
    </xf>
    <xf numFmtId="49" fontId="4" fillId="0" borderId="19" xfId="0" applyNumberFormat="1" applyFont="1" applyBorder="1" applyAlignment="1" applyProtection="1">
      <alignment horizontal="left" vertical="center" wrapText="1"/>
      <protection locked="0"/>
    </xf>
  </cellXfs>
  <cellStyles count="6">
    <cellStyle name="ハイパーリンク" xfId="1" builtinId="8" customBuiltin="1"/>
    <cellStyle name="ハイパーリンク 2" xfId="2" xr:uid="{00000000-0005-0000-0000-000001000000}"/>
    <cellStyle name="標準" xfId="0" builtinId="0"/>
    <cellStyle name="標準 2" xfId="3" xr:uid="{470B9285-A9B8-40FA-88CE-896701DF46D5}"/>
    <cellStyle name="標準 2 2" xfId="5" xr:uid="{5CDA478C-CA48-7441-B2C8-2E396DA78C3A}"/>
    <cellStyle name="標準 3" xfId="4" xr:uid="{00000000-0005-0000-0000-000033000000}"/>
  </cellStyles>
  <dxfs count="114">
    <dxf>
      <font>
        <b val="0"/>
        <i val="0"/>
        <strike val="0"/>
        <condense val="0"/>
        <extend val="0"/>
        <outline val="0"/>
        <shadow val="0"/>
        <u val="none"/>
        <vertAlign val="baseline"/>
        <sz val="10"/>
        <color rgb="FFFF0000"/>
        <name val="游ゴシック"/>
        <family val="3"/>
        <charset val="128"/>
        <scheme val="none"/>
      </font>
      <fill>
        <patternFill patternType="solid">
          <fgColor indexed="64"/>
          <bgColor theme="0" tint="-4.9989318521683403E-2"/>
        </patternFill>
      </fill>
      <border diagonalUp="0" diagonalDown="0">
        <left/>
        <right style="thin">
          <color theme="1" tint="0.499984740745262"/>
        </right>
        <top/>
        <bottom style="thin">
          <color theme="1" tint="0.499984740745262"/>
        </bottom>
        <vertical/>
        <horizontal/>
      </border>
    </dxf>
    <dxf>
      <font>
        <b val="0"/>
        <i val="0"/>
        <strike val="0"/>
        <condense val="0"/>
        <extend val="0"/>
        <outline val="0"/>
        <shadow val="0"/>
        <u val="none"/>
        <vertAlign val="baseline"/>
        <sz val="10"/>
        <color theme="1"/>
        <name val="游ゴシック"/>
        <family val="3"/>
        <charset val="128"/>
        <scheme val="none"/>
      </font>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0"/>
        <color theme="1"/>
        <name val="游ゴシック"/>
        <family val="3"/>
        <charset val="128"/>
        <scheme val="none"/>
      </font>
      <border diagonalUp="0" diagonalDown="0">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border>
        <top style="thin">
          <color rgb="FF808080"/>
        </top>
      </border>
    </dxf>
    <dxf>
      <border diagonalUp="0" diagonalDown="0">
        <left style="thin">
          <color rgb="FF808080"/>
        </left>
        <right style="thin">
          <color rgb="FF808080"/>
        </right>
        <top style="thin">
          <color rgb="FF808080"/>
        </top>
        <bottom style="thin">
          <color rgb="FF808080"/>
        </bottom>
      </border>
    </dxf>
    <dxf>
      <font>
        <b val="0"/>
        <i val="0"/>
        <strike val="0"/>
        <condense val="0"/>
        <extend val="0"/>
        <outline val="0"/>
        <shadow val="0"/>
        <u val="none"/>
        <vertAlign val="baseline"/>
        <sz val="10"/>
        <color rgb="FF000000"/>
        <name val="游ゴシック"/>
        <family val="3"/>
        <charset val="128"/>
        <scheme val="none"/>
      </font>
    </dxf>
    <dxf>
      <border>
        <bottom style="thin">
          <color rgb="FF808080"/>
        </bottom>
      </border>
    </dxf>
    <dxf>
      <font>
        <b val="0"/>
        <i val="0"/>
        <strike val="0"/>
        <condense val="0"/>
        <extend val="0"/>
        <outline val="0"/>
        <shadow val="0"/>
        <u val="none"/>
        <vertAlign val="baseline"/>
        <sz val="10"/>
        <color theme="1"/>
        <name val="游ゴシック"/>
        <family val="3"/>
        <charset val="128"/>
        <scheme val="none"/>
      </font>
      <border diagonalUp="0" diagonalDown="0">
        <left style="thin">
          <color theme="1" tint="0.499984740745262"/>
        </left>
        <right style="thin">
          <color theme="1" tint="0.499984740745262"/>
        </right>
        <top/>
        <bottom/>
        <vertical style="thin">
          <color theme="1" tint="0.499984740745262"/>
        </vertical>
        <horizontal style="thin">
          <color theme="1" tint="0.499984740745262"/>
        </horizontal>
      </border>
    </dxf>
    <dxf>
      <font>
        <b val="0"/>
        <i val="0"/>
        <strike val="0"/>
        <condense val="0"/>
        <extend val="0"/>
        <outline val="0"/>
        <shadow val="0"/>
        <u val="none"/>
        <vertAlign val="baseline"/>
        <sz val="10"/>
        <color rgb="FFFF0000"/>
        <name val="游ゴシック"/>
        <family val="3"/>
        <charset val="128"/>
        <scheme val="none"/>
      </font>
      <numFmt numFmtId="0" formatCode="General"/>
      <fill>
        <patternFill patternType="solid">
          <fgColor indexed="64"/>
          <bgColor theme="0" tint="-4.9989318521683403E-2"/>
        </patternFill>
      </fill>
      <border diagonalUp="0" diagonalDown="0" outline="0">
        <left style="thin">
          <color theme="1" tint="0.499984740745262"/>
        </left>
        <right style="thin">
          <color theme="1" tint="0.499984740745262"/>
        </right>
        <top/>
        <bottom style="thin">
          <color theme="1" tint="0.499984740745262"/>
        </bottom>
      </border>
    </dxf>
    <dxf>
      <font>
        <b val="0"/>
        <i val="0"/>
        <strike val="0"/>
        <condense val="0"/>
        <extend val="0"/>
        <outline val="0"/>
        <shadow val="0"/>
        <u val="none"/>
        <vertAlign val="baseline"/>
        <sz val="10"/>
        <color theme="1"/>
        <name val="游ゴシック"/>
        <family val="3"/>
        <charset val="128"/>
        <scheme val="none"/>
      </font>
      <border diagonalUp="0" diagonalDown="0">
        <left/>
        <right style="thin">
          <color theme="1" tint="0.499984740745262"/>
        </right>
        <top/>
        <bottom style="thin">
          <color theme="1" tint="0.499984740745262"/>
        </bottom>
        <vertical/>
        <horizontal/>
      </border>
    </dxf>
    <dxf>
      <font>
        <b val="0"/>
        <i val="0"/>
        <strike val="0"/>
        <condense val="0"/>
        <extend val="0"/>
        <outline val="0"/>
        <shadow val="0"/>
        <u val="none"/>
        <vertAlign val="baseline"/>
        <sz val="10"/>
        <color theme="1"/>
        <name val="游ゴシック"/>
        <family val="3"/>
        <charset val="128"/>
        <scheme val="none"/>
      </font>
      <border diagonalUp="0" diagonalDown="0" outline="0">
        <left style="thin">
          <color theme="1" tint="0.499984740745262"/>
        </left>
        <right/>
        <top style="thin">
          <color theme="1" tint="0.499984740745262"/>
        </top>
        <bottom style="thin">
          <color theme="1" tint="0.499984740745262"/>
        </bottom>
      </border>
    </dxf>
    <dxf>
      <font>
        <b val="0"/>
        <i val="0"/>
        <strike val="0"/>
        <condense val="0"/>
        <extend val="0"/>
        <outline val="0"/>
        <shadow val="0"/>
        <u val="none"/>
        <vertAlign val="baseline"/>
        <sz val="10"/>
        <color theme="1"/>
        <name val="游ゴシック"/>
        <family val="3"/>
        <charset val="128"/>
        <scheme val="none"/>
      </font>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0"/>
        <color theme="1"/>
        <name val="游ゴシック"/>
        <family val="3"/>
        <charset val="128"/>
        <scheme val="none"/>
      </font>
      <border diagonalUp="0" diagonalDown="0" outline="0">
        <left/>
        <right style="thin">
          <color theme="1" tint="0.499984740745262"/>
        </right>
        <top style="thin">
          <color theme="1" tint="0.499984740745262"/>
        </top>
        <bottom style="thin">
          <color theme="1" tint="0.499984740745262"/>
        </bottom>
      </border>
    </dxf>
    <dxf>
      <border>
        <top style="thin">
          <color rgb="FF808080"/>
        </top>
      </border>
    </dxf>
    <dxf>
      <border diagonalUp="0" diagonalDown="0">
        <left style="thin">
          <color rgb="FF808080"/>
        </left>
        <right style="thin">
          <color rgb="FF808080"/>
        </right>
        <top style="thin">
          <color rgb="FF808080"/>
        </top>
        <bottom style="thin">
          <color rgb="FF808080"/>
        </bottom>
      </border>
    </dxf>
    <dxf>
      <font>
        <b val="0"/>
        <i val="0"/>
        <strike val="0"/>
        <condense val="0"/>
        <extend val="0"/>
        <outline val="0"/>
        <shadow val="0"/>
        <u val="none"/>
        <vertAlign val="baseline"/>
        <sz val="10"/>
        <color rgb="FF000000"/>
        <name val="游ゴシック"/>
        <family val="3"/>
        <charset val="128"/>
        <scheme val="none"/>
      </font>
    </dxf>
    <dxf>
      <border outline="0">
        <bottom style="thin">
          <color rgb="FF808080"/>
        </bottom>
      </border>
    </dxf>
    <dxf>
      <font>
        <b val="0"/>
        <i val="0"/>
        <strike val="0"/>
        <condense val="0"/>
        <extend val="0"/>
        <outline val="0"/>
        <shadow val="0"/>
        <u val="none"/>
        <vertAlign val="baseline"/>
        <sz val="10"/>
        <color theme="0"/>
        <name val="游ゴシック"/>
        <family val="3"/>
        <charset val="128"/>
        <scheme val="none"/>
      </font>
      <fill>
        <patternFill patternType="solid">
          <fgColor indexed="64"/>
          <bgColor theme="1" tint="0.34998626667073579"/>
        </patternFill>
      </fill>
      <border diagonalUp="0" diagonalDown="0" outline="0">
        <left style="thin">
          <color theme="1" tint="0.499984740745262"/>
        </left>
        <right style="thin">
          <color theme="1" tint="0.499984740745262"/>
        </right>
        <top/>
        <bottom/>
      </border>
    </dxf>
    <dxf>
      <font>
        <b val="0"/>
        <i val="0"/>
        <strike val="0"/>
        <condense val="0"/>
        <extend val="0"/>
        <outline val="0"/>
        <shadow val="0"/>
        <u val="none"/>
        <vertAlign val="baseline"/>
        <sz val="10"/>
        <color rgb="FFFF0000"/>
        <name val="游ゴシック"/>
        <family val="3"/>
        <charset val="128"/>
        <scheme val="none"/>
      </font>
      <fill>
        <patternFill patternType="solid">
          <fgColor indexed="64"/>
          <bgColor theme="0" tint="-4.9989318521683403E-2"/>
        </patternFill>
      </fill>
      <border diagonalUp="0" diagonalDown="0">
        <left/>
        <right style="thin">
          <color theme="1" tint="0.499984740745262"/>
        </right>
        <top/>
        <bottom style="thin">
          <color theme="1" tint="0.499984740745262"/>
        </bottom>
        <vertical/>
        <horizontal/>
      </border>
    </dxf>
    <dxf>
      <font>
        <b val="0"/>
        <i val="0"/>
        <strike val="0"/>
        <condense val="0"/>
        <extend val="0"/>
        <outline val="0"/>
        <shadow val="0"/>
        <u val="none"/>
        <vertAlign val="baseline"/>
        <sz val="10"/>
        <color theme="1"/>
        <name val="游ゴシック"/>
        <family val="3"/>
        <charset val="128"/>
        <scheme val="none"/>
      </font>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protection locked="0" hidden="0"/>
    </dxf>
    <dxf>
      <font>
        <b val="0"/>
        <i val="0"/>
        <strike val="0"/>
        <condense val="0"/>
        <extend val="0"/>
        <outline val="0"/>
        <shadow val="0"/>
        <u val="none"/>
        <vertAlign val="baseline"/>
        <sz val="10"/>
        <color theme="1"/>
        <name val="游ゴシック"/>
        <family val="3"/>
        <charset val="128"/>
        <scheme val="none"/>
      </font>
      <border diagonalUp="0" diagonalDown="0">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border>
        <top style="thin">
          <color rgb="FF808080"/>
        </top>
      </border>
    </dxf>
    <dxf>
      <border diagonalUp="0" diagonalDown="0">
        <left style="thin">
          <color rgb="FF808080"/>
        </left>
        <right style="thin">
          <color rgb="FF808080"/>
        </right>
        <top style="thin">
          <color rgb="FF808080"/>
        </top>
        <bottom style="thin">
          <color rgb="FF808080"/>
        </bottom>
      </border>
    </dxf>
    <dxf>
      <font>
        <b val="0"/>
        <i val="0"/>
        <strike val="0"/>
        <condense val="0"/>
        <extend val="0"/>
        <outline val="0"/>
        <shadow val="0"/>
        <u val="none"/>
        <vertAlign val="baseline"/>
        <sz val="10"/>
        <color rgb="FF000000"/>
        <name val="游ゴシック"/>
        <family val="3"/>
        <charset val="128"/>
        <scheme val="none"/>
      </font>
    </dxf>
    <dxf>
      <border>
        <bottom style="thin">
          <color rgb="FF808080"/>
        </bottom>
      </border>
    </dxf>
    <dxf>
      <font>
        <b val="0"/>
        <i val="0"/>
        <strike val="0"/>
        <condense val="0"/>
        <extend val="0"/>
        <outline val="0"/>
        <shadow val="0"/>
        <u val="none"/>
        <vertAlign val="baseline"/>
        <sz val="10"/>
        <color theme="1"/>
        <name val="游ゴシック"/>
        <family val="3"/>
        <charset val="128"/>
        <scheme val="none"/>
      </font>
      <border diagonalUp="0" diagonalDown="0">
        <left style="thin">
          <color theme="1" tint="0.499984740745262"/>
        </left>
        <right style="thin">
          <color theme="1" tint="0.499984740745262"/>
        </right>
        <top/>
        <bottom/>
        <vertical style="thin">
          <color theme="1" tint="0.499984740745262"/>
        </vertical>
        <horizontal style="thin">
          <color theme="1" tint="0.499984740745262"/>
        </horizontal>
      </border>
    </dxf>
    <dxf>
      <font>
        <b val="0"/>
        <i val="0"/>
        <strike val="0"/>
        <condense val="0"/>
        <extend val="0"/>
        <outline val="0"/>
        <shadow val="0"/>
        <u val="none"/>
        <vertAlign val="baseline"/>
        <sz val="10"/>
        <color rgb="FFFF0000"/>
        <name val="游ゴシック"/>
        <family val="3"/>
        <charset val="128"/>
        <scheme val="none"/>
      </font>
      <numFmt numFmtId="0" formatCode="General"/>
      <fill>
        <patternFill patternType="solid">
          <fgColor indexed="64"/>
          <bgColor theme="0" tint="-4.9989318521683403E-2"/>
        </patternFill>
      </fill>
      <border diagonalUp="0" diagonalDown="0" outline="0">
        <left/>
        <right style="thin">
          <color theme="1" tint="0.499984740745262"/>
        </right>
        <top/>
        <bottom style="thin">
          <color theme="1" tint="0.499984740745262"/>
        </bottom>
      </border>
    </dxf>
    <dxf>
      <font>
        <b val="0"/>
        <i val="0"/>
        <strike val="0"/>
        <condense val="0"/>
        <extend val="0"/>
        <outline val="0"/>
        <shadow val="0"/>
        <u val="none"/>
        <vertAlign val="baseline"/>
        <sz val="10"/>
        <color theme="1"/>
        <name val="游ゴシック"/>
        <family val="3"/>
        <charset val="128"/>
        <scheme val="none"/>
      </font>
      <border diagonalUp="0" diagonalDown="0">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0"/>
        <color theme="1"/>
        <name val="游ゴシック"/>
        <family val="3"/>
        <charset val="128"/>
        <scheme val="none"/>
      </font>
      <border diagonalUp="0" diagonalDown="0">
        <left style="thin">
          <color theme="1" tint="0.499984740745262"/>
        </left>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0"/>
        <color theme="1"/>
        <name val="游ゴシック"/>
        <family val="3"/>
        <charset val="128"/>
        <scheme val="none"/>
      </font>
      <border diagonalUp="0" diagonalDown="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0"/>
        <color theme="1"/>
        <name val="游ゴシック"/>
        <family val="3"/>
        <charset val="128"/>
        <scheme val="none"/>
      </font>
      <border diagonalUp="0" diagonalDown="0" outline="0">
        <left/>
        <right style="thin">
          <color theme="1" tint="0.499984740745262"/>
        </right>
        <top style="thin">
          <color theme="1" tint="0.499984740745262"/>
        </top>
        <bottom style="thin">
          <color theme="1" tint="0.499984740745262"/>
        </bottom>
      </border>
    </dxf>
    <dxf>
      <border>
        <top style="thin">
          <color rgb="FF808080"/>
        </top>
      </border>
    </dxf>
    <dxf>
      <border diagonalUp="0" diagonalDown="0">
        <left style="thin">
          <color rgb="FF808080"/>
        </left>
        <right style="thin">
          <color rgb="FF808080"/>
        </right>
        <top style="thin">
          <color rgb="FF808080"/>
        </top>
        <bottom style="thin">
          <color rgb="FF808080"/>
        </bottom>
      </border>
    </dxf>
    <dxf>
      <font>
        <b val="0"/>
        <i val="0"/>
        <strike val="0"/>
        <condense val="0"/>
        <extend val="0"/>
        <outline val="0"/>
        <shadow val="0"/>
        <u val="none"/>
        <vertAlign val="baseline"/>
        <sz val="10"/>
        <color rgb="FF000000"/>
        <name val="游ゴシック"/>
        <family val="3"/>
        <charset val="128"/>
        <scheme val="none"/>
      </font>
    </dxf>
    <dxf>
      <border outline="0">
        <bottom style="thin">
          <color rgb="FF808080"/>
        </bottom>
      </border>
    </dxf>
    <dxf>
      <font>
        <b val="0"/>
        <i val="0"/>
        <strike val="0"/>
        <condense val="0"/>
        <extend val="0"/>
        <outline val="0"/>
        <shadow val="0"/>
        <u val="none"/>
        <vertAlign val="baseline"/>
        <sz val="10"/>
        <color theme="0"/>
        <name val="游ゴシック"/>
        <family val="3"/>
        <charset val="128"/>
        <scheme val="none"/>
      </font>
      <fill>
        <patternFill patternType="solid">
          <fgColor indexed="64"/>
          <bgColor theme="1" tint="0.34998626667073579"/>
        </patternFill>
      </fill>
      <border diagonalUp="0" diagonalDown="0" outline="0">
        <left style="thin">
          <color theme="1" tint="0.499984740745262"/>
        </left>
        <right style="thin">
          <color theme="1" tint="0.499984740745262"/>
        </right>
        <top/>
        <bottom/>
      </border>
    </dxf>
    <dxf>
      <fill>
        <patternFill>
          <bgColor theme="0" tint="-0.499984740745262"/>
        </patternFill>
      </fill>
    </dxf>
    <dxf>
      <font>
        <color theme="1" tint="0.499984740745262"/>
      </font>
      <fill>
        <patternFill>
          <bgColor theme="1" tint="0.499984740745262"/>
        </patternFill>
      </fill>
    </dxf>
    <dxf>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0" tint="-0.499984740745262"/>
        </patternFill>
      </fill>
    </dxf>
    <dxf>
      <font>
        <color theme="1" tint="0.499984740745262"/>
      </font>
      <fill>
        <patternFill>
          <bgColor theme="1" tint="0.499984740745262"/>
        </patternFill>
      </fill>
    </dxf>
    <dxf>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0" tint="-0.499984740745262"/>
        </patternFill>
      </fill>
    </dxf>
    <dxf>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0" tint="-0.499984740745262"/>
        </patternFill>
      </fill>
    </dxf>
    <dxf>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tint="-0.499984740745262"/>
      </font>
      <fill>
        <patternFill>
          <bgColor theme="0" tint="-0.499984740745262"/>
        </patternFill>
      </fill>
    </dxf>
    <dxf>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tint="-0.499984740745262"/>
      </font>
      <fill>
        <patternFill>
          <bgColor theme="0" tint="-0.499984740745262"/>
        </patternFill>
      </fill>
    </dxf>
    <dxf>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s>
  <tableStyles count="0" defaultTableStyle="TableStyleMedium9" defaultPivotStyle="PivotStyleLight16"/>
  <colors>
    <mruColors>
      <color rgb="FFE7EDF8"/>
      <color rgb="FFD9D9D9"/>
      <color rgb="FFC5D9F1"/>
      <color rgb="FFD9EFF5"/>
      <color rgb="FFD2DBF4"/>
      <color rgb="FFDFE0F6"/>
      <color rgb="FFFFFFF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1333500</xdr:colOff>
      <xdr:row>2</xdr:row>
      <xdr:rowOff>304800</xdr:rowOff>
    </xdr:from>
    <xdr:to>
      <xdr:col>3</xdr:col>
      <xdr:colOff>2832100</xdr:colOff>
      <xdr:row>4</xdr:row>
      <xdr:rowOff>711200</xdr:rowOff>
    </xdr:to>
    <xdr:sp macro="" textlink="">
      <xdr:nvSpPr>
        <xdr:cNvPr id="6" name="線吹き出し 2 (枠付き) 5">
          <a:extLst>
            <a:ext uri="{FF2B5EF4-FFF2-40B4-BE49-F238E27FC236}">
              <a16:creationId xmlns:a16="http://schemas.microsoft.com/office/drawing/2014/main" id="{00000000-0008-0000-0200-000006000000}"/>
            </a:ext>
          </a:extLst>
        </xdr:cNvPr>
        <xdr:cNvSpPr/>
      </xdr:nvSpPr>
      <xdr:spPr>
        <a:xfrm>
          <a:off x="9994900" y="850900"/>
          <a:ext cx="3937000" cy="1041400"/>
        </a:xfrm>
        <a:prstGeom prst="borderCallout2">
          <a:avLst>
            <a:gd name="adj1" fmla="val 17434"/>
            <a:gd name="adj2" fmla="val -333"/>
            <a:gd name="adj3" fmla="val 18750"/>
            <a:gd name="adj4" fmla="val -16667"/>
            <a:gd name="adj5" fmla="val 94207"/>
            <a:gd name="adj6" fmla="val -41310"/>
          </a:avLst>
        </a:prstGeom>
        <a:solidFill>
          <a:schemeClr val="bg1">
            <a:lumMod val="95000"/>
          </a:schemeClr>
        </a:solidFill>
        <a:ln>
          <a:solidFill>
            <a:schemeClr val="tx1">
              <a:lumMod val="75000"/>
              <a:lumOff val="25000"/>
            </a:schemeClr>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400" b="1" i="0" u="none" strike="noStrike" baseline="0">
              <a:solidFill>
                <a:schemeClr val="tx1">
                  <a:lumMod val="85000"/>
                  <a:lumOff val="15000"/>
                </a:schemeClr>
              </a:solidFill>
              <a:latin typeface="Yu Gothic" panose="020B0400000000000000" pitchFamily="34" charset="-128"/>
              <a:ea typeface="Yu Gothic" panose="020B0400000000000000" pitchFamily="34" charset="-128"/>
            </a:rPr>
            <a:t>【取引先の登録状況】</a:t>
          </a:r>
          <a:endParaRPr lang="en-US" altLang="ja-JP" sz="1400" b="1" i="0" u="none" strike="noStrike" baseline="0">
            <a:solidFill>
              <a:schemeClr val="tx1">
                <a:lumMod val="85000"/>
                <a:lumOff val="15000"/>
              </a:schemeClr>
            </a:solidFill>
            <a:latin typeface="Yu Gothic" panose="020B0400000000000000" pitchFamily="34" charset="-128"/>
            <a:ea typeface="Yu Gothic" panose="020B0400000000000000" pitchFamily="34" charset="-128"/>
          </a:endParaRPr>
        </a:p>
        <a:p>
          <a:pPr algn="l" rtl="0">
            <a:defRPr sz="1000"/>
          </a:pPr>
          <a:r>
            <a:rPr lang="ja-JP" altLang="en-US" sz="1200" b="1" i="0" u="none" strike="noStrike" baseline="0">
              <a:solidFill>
                <a:schemeClr val="tx1">
                  <a:lumMod val="85000"/>
                  <a:lumOff val="15000"/>
                </a:schemeClr>
              </a:solidFill>
              <a:latin typeface="Yu Gothic" panose="020B0400000000000000" pitchFamily="34" charset="-128"/>
              <a:ea typeface="Yu Gothic" panose="020B0400000000000000" pitchFamily="34" charset="-128"/>
            </a:rPr>
            <a:t>質問に応じて適切な回答を選択してください。</a:t>
          </a:r>
        </a:p>
      </xdr:txBody>
    </xdr:sp>
    <xdr:clientData/>
  </xdr:twoCellAnchor>
  <xdr:twoCellAnchor>
    <xdr:from>
      <xdr:col>0</xdr:col>
      <xdr:colOff>1485900</xdr:colOff>
      <xdr:row>6</xdr:row>
      <xdr:rowOff>50800</xdr:rowOff>
    </xdr:from>
    <xdr:to>
      <xdr:col>1</xdr:col>
      <xdr:colOff>1181100</xdr:colOff>
      <xdr:row>6</xdr:row>
      <xdr:rowOff>1092200</xdr:rowOff>
    </xdr:to>
    <xdr:sp macro="" textlink="">
      <xdr:nvSpPr>
        <xdr:cNvPr id="7" name="線吹き出し 2 (枠付き) 6">
          <a:extLst>
            <a:ext uri="{FF2B5EF4-FFF2-40B4-BE49-F238E27FC236}">
              <a16:creationId xmlns:a16="http://schemas.microsoft.com/office/drawing/2014/main" id="{00000000-0008-0000-0200-000007000000}"/>
            </a:ext>
          </a:extLst>
        </xdr:cNvPr>
        <xdr:cNvSpPr/>
      </xdr:nvSpPr>
      <xdr:spPr>
        <a:xfrm flipH="1">
          <a:off x="1485900" y="3822700"/>
          <a:ext cx="3975100" cy="1041400"/>
        </a:xfrm>
        <a:prstGeom prst="borderCallout2">
          <a:avLst>
            <a:gd name="adj1" fmla="val 63775"/>
            <a:gd name="adj2" fmla="val -14"/>
            <a:gd name="adj3" fmla="val 63872"/>
            <a:gd name="adj4" fmla="val -12833"/>
            <a:gd name="adj5" fmla="val 238109"/>
            <a:gd name="adj6" fmla="val -49343"/>
          </a:avLst>
        </a:prstGeom>
        <a:solidFill>
          <a:schemeClr val="bg1">
            <a:lumMod val="95000"/>
          </a:schemeClr>
        </a:solidFill>
        <a:ln>
          <a:solidFill>
            <a:schemeClr val="tx1">
              <a:lumMod val="75000"/>
              <a:lumOff val="25000"/>
            </a:schemeClr>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400" b="1" i="0" u="none" strike="noStrike" baseline="0">
              <a:solidFill>
                <a:schemeClr val="tx1">
                  <a:lumMod val="85000"/>
                  <a:lumOff val="15000"/>
                </a:schemeClr>
              </a:solidFill>
              <a:latin typeface="Yu Gothic" panose="020B0400000000000000" pitchFamily="34" charset="-128"/>
              <a:ea typeface="Yu Gothic" panose="020B0400000000000000" pitchFamily="34" charset="-128"/>
            </a:rPr>
            <a:t>【項目ラベル】</a:t>
          </a:r>
          <a:endParaRPr lang="en-US" altLang="ja-JP" sz="1400" b="1" i="0" u="none" strike="noStrike" baseline="0">
            <a:solidFill>
              <a:schemeClr val="tx1">
                <a:lumMod val="85000"/>
                <a:lumOff val="15000"/>
              </a:schemeClr>
            </a:solidFill>
            <a:latin typeface="Yu Gothic" panose="020B0400000000000000" pitchFamily="34" charset="-128"/>
            <a:ea typeface="Yu Gothic" panose="020B0400000000000000" pitchFamily="34"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chemeClr val="tx1">
                  <a:lumMod val="85000"/>
                  <a:lumOff val="15000"/>
                </a:schemeClr>
              </a:solidFill>
              <a:latin typeface="Yu Gothic" panose="020B0400000000000000" pitchFamily="34" charset="-128"/>
              <a:ea typeface="Yu Gothic" panose="020B0400000000000000" pitchFamily="34" charset="-128"/>
            </a:rPr>
            <a:t>カスタム項目から読み込む場合はラベル名と項目名を記載してください。</a:t>
          </a:r>
        </a:p>
      </xdr:txBody>
    </xdr:sp>
    <xdr:clientData/>
  </xdr:twoCellAnchor>
  <xdr:twoCellAnchor>
    <xdr:from>
      <xdr:col>4</xdr:col>
      <xdr:colOff>1574800</xdr:colOff>
      <xdr:row>7</xdr:row>
      <xdr:rowOff>254000</xdr:rowOff>
    </xdr:from>
    <xdr:to>
      <xdr:col>6</xdr:col>
      <xdr:colOff>1231900</xdr:colOff>
      <xdr:row>11</xdr:row>
      <xdr:rowOff>177800</xdr:rowOff>
    </xdr:to>
    <xdr:sp macro="" textlink="">
      <xdr:nvSpPr>
        <xdr:cNvPr id="8" name="線吹き出し 2 (枠付き) 7">
          <a:extLst>
            <a:ext uri="{FF2B5EF4-FFF2-40B4-BE49-F238E27FC236}">
              <a16:creationId xmlns:a16="http://schemas.microsoft.com/office/drawing/2014/main" id="{00000000-0008-0000-0200-000008000000}"/>
            </a:ext>
          </a:extLst>
        </xdr:cNvPr>
        <xdr:cNvSpPr/>
      </xdr:nvSpPr>
      <xdr:spPr>
        <a:xfrm>
          <a:off x="16090900" y="5321300"/>
          <a:ext cx="4318000" cy="1041400"/>
        </a:xfrm>
        <a:prstGeom prst="borderCallout2">
          <a:avLst>
            <a:gd name="adj1" fmla="val 17434"/>
            <a:gd name="adj2" fmla="val -333"/>
            <a:gd name="adj3" fmla="val 18750"/>
            <a:gd name="adj4" fmla="val -16667"/>
            <a:gd name="adj5" fmla="val 94207"/>
            <a:gd name="adj6" fmla="val -41310"/>
          </a:avLst>
        </a:prstGeom>
        <a:solidFill>
          <a:schemeClr val="bg1">
            <a:lumMod val="95000"/>
          </a:schemeClr>
        </a:solidFill>
        <a:ln>
          <a:solidFill>
            <a:schemeClr val="tx1">
              <a:lumMod val="75000"/>
              <a:lumOff val="25000"/>
            </a:schemeClr>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400" b="1" i="0" u="none" strike="noStrike" baseline="0">
              <a:solidFill>
                <a:schemeClr val="tx1">
                  <a:lumMod val="85000"/>
                  <a:lumOff val="15000"/>
                </a:schemeClr>
              </a:solidFill>
              <a:latin typeface="Yu Gothic" panose="020B0400000000000000" pitchFamily="34" charset="-128"/>
              <a:ea typeface="Yu Gothic" panose="020B0400000000000000" pitchFamily="34" charset="-128"/>
            </a:rPr>
            <a:t>【読み込み有無】</a:t>
          </a:r>
          <a:endParaRPr lang="en-US" altLang="ja-JP" sz="1400" b="1" i="0" u="none" strike="noStrike" baseline="0">
            <a:solidFill>
              <a:schemeClr val="tx1">
                <a:lumMod val="85000"/>
                <a:lumOff val="15000"/>
              </a:schemeClr>
            </a:solidFill>
            <a:latin typeface="Yu Gothic" panose="020B0400000000000000" pitchFamily="34" charset="-128"/>
            <a:ea typeface="Yu Gothic" panose="020B0400000000000000" pitchFamily="34" charset="-128"/>
          </a:endParaRPr>
        </a:p>
        <a:p>
          <a:pPr algn="l" rtl="0">
            <a:defRPr sz="1000"/>
          </a:pPr>
          <a:r>
            <a:rPr lang="ja-JP" altLang="en-US" sz="1200" b="0" i="0" u="none" strike="noStrike" baseline="0">
              <a:solidFill>
                <a:schemeClr val="tx1">
                  <a:lumMod val="85000"/>
                  <a:lumOff val="15000"/>
                </a:schemeClr>
              </a:solidFill>
              <a:latin typeface="ＭＳ Ｐゴシック" charset="-128"/>
              <a:ea typeface="ＭＳ Ｐゴシック" charset="-128"/>
            </a:rPr>
            <a:t>読み込む場合は「読み込む」、読み込まない場合は「何もしない」を選択してください。</a:t>
          </a:r>
        </a:p>
      </xdr:txBody>
    </xdr:sp>
    <xdr:clientData/>
  </xdr:twoCellAnchor>
  <xdr:twoCellAnchor>
    <xdr:from>
      <xdr:col>0</xdr:col>
      <xdr:colOff>1587500</xdr:colOff>
      <xdr:row>21</xdr:row>
      <xdr:rowOff>12700</xdr:rowOff>
    </xdr:from>
    <xdr:to>
      <xdr:col>1</xdr:col>
      <xdr:colOff>1498600</xdr:colOff>
      <xdr:row>24</xdr:row>
      <xdr:rowOff>215900</xdr:rowOff>
    </xdr:to>
    <xdr:sp macro="" textlink="">
      <xdr:nvSpPr>
        <xdr:cNvPr id="9" name="線吹き出し 2 (枠付き) 8">
          <a:extLst>
            <a:ext uri="{FF2B5EF4-FFF2-40B4-BE49-F238E27FC236}">
              <a16:creationId xmlns:a16="http://schemas.microsoft.com/office/drawing/2014/main" id="{00000000-0008-0000-0200-000009000000}"/>
            </a:ext>
          </a:extLst>
        </xdr:cNvPr>
        <xdr:cNvSpPr/>
      </xdr:nvSpPr>
      <xdr:spPr>
        <a:xfrm flipH="1">
          <a:off x="1587500" y="8839200"/>
          <a:ext cx="4191000" cy="1041400"/>
        </a:xfrm>
        <a:prstGeom prst="borderCallout2">
          <a:avLst>
            <a:gd name="adj1" fmla="val 63775"/>
            <a:gd name="adj2" fmla="val -14"/>
            <a:gd name="adj3" fmla="val 63872"/>
            <a:gd name="adj4" fmla="val -12833"/>
            <a:gd name="adj5" fmla="val -128964"/>
            <a:gd name="adj6" fmla="val -34327"/>
          </a:avLst>
        </a:prstGeom>
        <a:solidFill>
          <a:schemeClr val="bg1">
            <a:lumMod val="95000"/>
          </a:schemeClr>
        </a:solidFill>
        <a:ln>
          <a:solidFill>
            <a:schemeClr val="tx1">
              <a:lumMod val="75000"/>
              <a:lumOff val="25000"/>
            </a:schemeClr>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400" b="1" i="0" u="none" strike="noStrike" baseline="0">
              <a:solidFill>
                <a:schemeClr val="tx1">
                  <a:lumMod val="85000"/>
                  <a:lumOff val="15000"/>
                </a:schemeClr>
              </a:solidFill>
              <a:latin typeface="Yu Gothic" panose="020B0400000000000000" pitchFamily="34" charset="-128"/>
              <a:ea typeface="Yu Gothic" panose="020B0400000000000000" pitchFamily="34" charset="-128"/>
            </a:rPr>
            <a:t>【住所】</a:t>
          </a:r>
          <a:endParaRPr lang="en-US" altLang="ja-JP" sz="1400" b="1" i="0" u="none" strike="noStrike" baseline="0">
            <a:solidFill>
              <a:schemeClr val="tx1">
                <a:lumMod val="85000"/>
                <a:lumOff val="15000"/>
              </a:schemeClr>
            </a:solidFill>
            <a:latin typeface="Yu Gothic" panose="020B0400000000000000" pitchFamily="34" charset="-128"/>
            <a:ea typeface="Yu Gothic" panose="020B0400000000000000" pitchFamily="34"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chemeClr val="tx1">
                  <a:lumMod val="85000"/>
                  <a:lumOff val="15000"/>
                </a:schemeClr>
              </a:solidFill>
              <a:latin typeface="Yu Gothic" panose="020B0400000000000000" pitchFamily="34" charset="-128"/>
              <a:ea typeface="Yu Gothic" panose="020B0400000000000000" pitchFamily="34" charset="-128"/>
            </a:rPr>
            <a:t>住所として利用されている項目を「住所（納入先）」・「住所（請求先）」から選択してください。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chemeClr val="tx1">
                  <a:lumMod val="85000"/>
                  <a:lumOff val="15000"/>
                </a:schemeClr>
              </a:solidFill>
              <a:latin typeface="Yu Gothic" panose="020B0400000000000000" pitchFamily="34" charset="-128"/>
              <a:ea typeface="Yu Gothic" panose="020B0400000000000000" pitchFamily="34"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324555</xdr:colOff>
      <xdr:row>0</xdr:row>
      <xdr:rowOff>98778</xdr:rowOff>
    </xdr:from>
    <xdr:to>
      <xdr:col>6</xdr:col>
      <xdr:colOff>197555</xdr:colOff>
      <xdr:row>4</xdr:row>
      <xdr:rowOff>197556</xdr:rowOff>
    </xdr:to>
    <xdr:sp macro="" textlink="">
      <xdr:nvSpPr>
        <xdr:cNvPr id="2" name="テキスト ボックス 1">
          <a:extLst>
            <a:ext uri="{FF2B5EF4-FFF2-40B4-BE49-F238E27FC236}">
              <a16:creationId xmlns:a16="http://schemas.microsoft.com/office/drawing/2014/main" id="{E1DF6741-8BE2-0D34-2AEC-F4408575D564}"/>
            </a:ext>
          </a:extLst>
        </xdr:cNvPr>
        <xdr:cNvSpPr txBox="1"/>
      </xdr:nvSpPr>
      <xdr:spPr>
        <a:xfrm>
          <a:off x="7789333" y="98778"/>
          <a:ext cx="10033000" cy="11571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b="1" u="sng">
              <a:solidFill>
                <a:srgbClr val="FF0000"/>
              </a:solidFill>
            </a:rPr>
            <a:t>これは入力例です。</a:t>
          </a:r>
          <a:endParaRPr kumimoji="1" lang="en-US" altLang="ja-JP" sz="3200" b="1" u="sng">
            <a:solidFill>
              <a:srgbClr val="FF0000"/>
            </a:solidFill>
          </a:endParaRPr>
        </a:p>
        <a:p>
          <a:pPr algn="ctr"/>
          <a:r>
            <a:rPr kumimoji="1" lang="ja-JP" altLang="en-US" sz="3200" b="1" u="sng">
              <a:solidFill>
                <a:srgbClr val="FF0000"/>
              </a:solidFill>
            </a:rPr>
            <a:t>設定は「</a:t>
          </a:r>
          <a:r>
            <a:rPr kumimoji="1" lang="en-US" altLang="ja-JP" sz="3200" b="1" u="sng">
              <a:solidFill>
                <a:srgbClr val="FF0000"/>
              </a:solidFill>
            </a:rPr>
            <a:t>SATORI </a:t>
          </a:r>
          <a:r>
            <a:rPr kumimoji="1" lang="ja-JP" altLang="en-US" sz="3200" b="1" u="sng">
              <a:solidFill>
                <a:srgbClr val="FF0000"/>
              </a:solidFill>
            </a:rPr>
            <a:t>設定情報」シートへ記載してください。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0</xdr:row>
      <xdr:rowOff>161926</xdr:rowOff>
    </xdr:from>
    <xdr:to>
      <xdr:col>4</xdr:col>
      <xdr:colOff>2038349</xdr:colOff>
      <xdr:row>2</xdr:row>
      <xdr:rowOff>142876</xdr:rowOff>
    </xdr:to>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3568699" y="161926"/>
          <a:ext cx="4565650" cy="527050"/>
        </a:xfrm>
        <a:prstGeom prst="wedgeRectCallout">
          <a:avLst>
            <a:gd name="adj1" fmla="val -67498"/>
            <a:gd name="adj2" fmla="val 4725"/>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accent1"/>
              </a:solidFill>
              <a:effectLst/>
              <a:latin typeface="游ゴシック" panose="020B0400000000000000" pitchFamily="50" charset="-128"/>
              <a:ea typeface="游ゴシック" panose="020B0400000000000000" pitchFamily="50" charset="-128"/>
              <a:cs typeface="+mn-cs"/>
            </a:rPr>
            <a:t>複数ファイルを扱う場合、他のファイルと名称が重複すると、画面上で区別できなくなります。</a:t>
          </a:r>
          <a:endParaRPr lang="ja-JP" altLang="ja-JP" sz="1000">
            <a:solidFill>
              <a:schemeClr val="accent1"/>
            </a:solidFill>
            <a:effectLst/>
            <a:latin typeface="游ゴシック" panose="020B0400000000000000" pitchFamily="50" charset="-128"/>
            <a:ea typeface="游ゴシック" panose="020B0400000000000000" pitchFamily="50" charset="-128"/>
          </a:endParaRPr>
        </a:p>
        <a:p>
          <a:pPr algn="l"/>
          <a:endParaRPr kumimoji="1" lang="ja-JP" altLang="en-US" sz="1100">
            <a:solidFill>
              <a:schemeClr val="accent1"/>
            </a:solidFill>
          </a:endParaRPr>
        </a:p>
      </xdr:txBody>
    </xdr:sp>
    <xdr:clientData/>
  </xdr:twoCellAnchor>
  <xdr:twoCellAnchor>
    <xdr:from>
      <xdr:col>1</xdr:col>
      <xdr:colOff>1965325</xdr:colOff>
      <xdr:row>12</xdr:row>
      <xdr:rowOff>190500</xdr:rowOff>
    </xdr:from>
    <xdr:to>
      <xdr:col>4</xdr:col>
      <xdr:colOff>1752601</xdr:colOff>
      <xdr:row>15</xdr:row>
      <xdr:rowOff>76200</xdr:rowOff>
    </xdr:to>
    <xdr:sp macro="" textlink="">
      <xdr:nvSpPr>
        <xdr:cNvPr id="6" name="吹き出し: 四角形 5">
          <a:extLst>
            <a:ext uri="{FF2B5EF4-FFF2-40B4-BE49-F238E27FC236}">
              <a16:creationId xmlns:a16="http://schemas.microsoft.com/office/drawing/2014/main" id="{00000000-0008-0000-0800-000006000000}"/>
            </a:ext>
          </a:extLst>
        </xdr:cNvPr>
        <xdr:cNvSpPr/>
      </xdr:nvSpPr>
      <xdr:spPr>
        <a:xfrm>
          <a:off x="2892425" y="3022600"/>
          <a:ext cx="4625976" cy="571500"/>
        </a:xfrm>
        <a:prstGeom prst="wedgeRectCallout">
          <a:avLst>
            <a:gd name="adj1" fmla="val -84353"/>
            <a:gd name="adj2" fmla="val -122060"/>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accent1"/>
              </a:solidFill>
              <a:effectLst/>
              <a:latin typeface="游ゴシック" panose="020B0400000000000000" pitchFamily="50" charset="-128"/>
              <a:ea typeface="游ゴシック" panose="020B0400000000000000" pitchFamily="50" charset="-128"/>
              <a:cs typeface="+mn-cs"/>
            </a:rPr>
            <a:t>ファイルがもつ全ての列について指定してください。同一の列名が複数存在すると取り込めません。</a:t>
          </a:r>
          <a:endParaRPr kumimoji="1" lang="ja-JP" altLang="en-US" sz="1100">
            <a:solidFill>
              <a:schemeClr val="accent1"/>
            </a:solidFill>
          </a:endParaRPr>
        </a:p>
      </xdr:txBody>
    </xdr:sp>
    <xdr:clientData/>
  </xdr:twoCellAnchor>
  <xdr:twoCellAnchor>
    <xdr:from>
      <xdr:col>7</xdr:col>
      <xdr:colOff>1289050</xdr:colOff>
      <xdr:row>3</xdr:row>
      <xdr:rowOff>25400</xdr:rowOff>
    </xdr:from>
    <xdr:to>
      <xdr:col>8</xdr:col>
      <xdr:colOff>2819400</xdr:colOff>
      <xdr:row>6</xdr:row>
      <xdr:rowOff>25401</xdr:rowOff>
    </xdr:to>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11715750" y="800100"/>
          <a:ext cx="2978150" cy="685801"/>
        </a:xfrm>
        <a:prstGeom prst="wedgeRectCallout">
          <a:avLst>
            <a:gd name="adj1" fmla="val -48049"/>
            <a:gd name="adj2" fmla="val 92225"/>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accent1"/>
              </a:solidFill>
              <a:effectLst/>
              <a:latin typeface="游ゴシック" panose="020B0400000000000000" pitchFamily="50" charset="-128"/>
              <a:ea typeface="游ゴシック" panose="020B0400000000000000" pitchFamily="50" charset="-128"/>
              <a:cs typeface="+mn-cs"/>
            </a:rPr>
            <a:t>左の表で「ヘッダー名」に指定したもののいずれかを指定します。</a:t>
          </a:r>
          <a:endParaRPr kumimoji="1" lang="ja-JP" altLang="en-US" sz="1100">
            <a:solidFill>
              <a:schemeClr val="accent1"/>
            </a:solidFill>
          </a:endParaRPr>
        </a:p>
      </xdr:txBody>
    </xdr:sp>
    <xdr:clientData/>
  </xdr:twoCellAnchor>
  <xdr:twoCellAnchor>
    <xdr:from>
      <xdr:col>4</xdr:col>
      <xdr:colOff>746125</xdr:colOff>
      <xdr:row>9</xdr:row>
      <xdr:rowOff>9524</xdr:rowOff>
    </xdr:from>
    <xdr:to>
      <xdr:col>6</xdr:col>
      <xdr:colOff>793750</xdr:colOff>
      <xdr:row>12</xdr:row>
      <xdr:rowOff>57149</xdr:rowOff>
    </xdr:to>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6511925" y="2155824"/>
          <a:ext cx="2917825" cy="733425"/>
        </a:xfrm>
        <a:prstGeom prst="wedgeRectCallout">
          <a:avLst>
            <a:gd name="adj1" fmla="val 60775"/>
            <a:gd name="adj2" fmla="val -59560"/>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accent1"/>
              </a:solidFill>
              <a:effectLst/>
              <a:latin typeface="游ゴシック" panose="020B0400000000000000" pitchFamily="50" charset="-128"/>
              <a:ea typeface="游ゴシック" panose="020B0400000000000000" pitchFamily="50" charset="-128"/>
              <a:cs typeface="+mn-cs"/>
            </a:rPr>
            <a:t>データを特定するための項目です。同じ</a:t>
          </a:r>
          <a:r>
            <a:rPr kumimoji="1" lang="en-US" altLang="ja-JP" sz="1000">
              <a:solidFill>
                <a:schemeClr val="accent1"/>
              </a:solidFill>
              <a:effectLst/>
              <a:latin typeface="游ゴシック" panose="020B0400000000000000" pitchFamily="50" charset="-128"/>
              <a:ea typeface="游ゴシック" panose="020B0400000000000000" pitchFamily="50" charset="-128"/>
              <a:cs typeface="+mn-cs"/>
            </a:rPr>
            <a:t>ID</a:t>
          </a:r>
          <a:r>
            <a:rPr kumimoji="1" lang="ja-JP" altLang="en-US" sz="1000">
              <a:solidFill>
                <a:schemeClr val="accent1"/>
              </a:solidFill>
              <a:effectLst/>
              <a:latin typeface="游ゴシック" panose="020B0400000000000000" pitchFamily="50" charset="-128"/>
              <a:ea typeface="游ゴシック" panose="020B0400000000000000" pitchFamily="50" charset="-128"/>
              <a:cs typeface="+mn-cs"/>
            </a:rPr>
            <a:t>値の行が存在する場合、それらは同じデータとして扱われます。</a:t>
          </a:r>
          <a:endParaRPr kumimoji="1" lang="ja-JP" altLang="en-US" sz="1100">
            <a:solidFill>
              <a:schemeClr val="accent1"/>
            </a:solidFill>
          </a:endParaRPr>
        </a:p>
      </xdr:txBody>
    </xdr:sp>
    <xdr:clientData/>
  </xdr:twoCellAnchor>
  <xdr:twoCellAnchor>
    <xdr:from>
      <xdr:col>7</xdr:col>
      <xdr:colOff>619125</xdr:colOff>
      <xdr:row>12</xdr:row>
      <xdr:rowOff>104774</xdr:rowOff>
    </xdr:from>
    <xdr:to>
      <xdr:col>8</xdr:col>
      <xdr:colOff>2085975</xdr:colOff>
      <xdr:row>13</xdr:row>
      <xdr:rowOff>219075</xdr:rowOff>
    </xdr:to>
    <xdr:sp macro="" textlink="">
      <xdr:nvSpPr>
        <xdr:cNvPr id="9" name="吹き出し: 四角形 8">
          <a:extLst>
            <a:ext uri="{FF2B5EF4-FFF2-40B4-BE49-F238E27FC236}">
              <a16:creationId xmlns:a16="http://schemas.microsoft.com/office/drawing/2014/main" id="{00000000-0008-0000-0800-000009000000}"/>
            </a:ext>
          </a:extLst>
        </xdr:cNvPr>
        <xdr:cNvSpPr/>
      </xdr:nvSpPr>
      <xdr:spPr>
        <a:xfrm>
          <a:off x="9648825" y="2295524"/>
          <a:ext cx="2914650" cy="342901"/>
        </a:xfrm>
        <a:prstGeom prst="wedgeRectCallout">
          <a:avLst>
            <a:gd name="adj1" fmla="val -44127"/>
            <a:gd name="adj2" fmla="val 95003"/>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accent1"/>
              </a:solidFill>
              <a:effectLst/>
              <a:latin typeface="游ゴシック" panose="020B0400000000000000" pitchFamily="50" charset="-128"/>
              <a:ea typeface="游ゴシック" panose="020B0400000000000000" pitchFamily="50" charset="-128"/>
              <a:cs typeface="+mn-cs"/>
            </a:rPr>
            <a:t>該当する項目が存在しなくても構いません。</a:t>
          </a:r>
          <a:endParaRPr kumimoji="1" lang="ja-JP" altLang="en-US" sz="1100">
            <a:solidFill>
              <a:schemeClr val="accent1"/>
            </a:solidFill>
          </a:endParaRPr>
        </a:p>
      </xdr:txBody>
    </xdr:sp>
    <xdr:clientData/>
  </xdr:twoCellAnchor>
  <xdr:twoCellAnchor>
    <xdr:from>
      <xdr:col>2</xdr:col>
      <xdr:colOff>542925</xdr:colOff>
      <xdr:row>25</xdr:row>
      <xdr:rowOff>117474</xdr:rowOff>
    </xdr:from>
    <xdr:to>
      <xdr:col>4</xdr:col>
      <xdr:colOff>1371600</xdr:colOff>
      <xdr:row>38</xdr:row>
      <xdr:rowOff>41276</xdr:rowOff>
    </xdr:to>
    <xdr:sp macro="" textlink="">
      <xdr:nvSpPr>
        <xdr:cNvPr id="12" name="吹き出し: 四角形 11">
          <a:extLst>
            <a:ext uri="{FF2B5EF4-FFF2-40B4-BE49-F238E27FC236}">
              <a16:creationId xmlns:a16="http://schemas.microsoft.com/office/drawing/2014/main" id="{00000000-0008-0000-0800-00000C000000}"/>
            </a:ext>
          </a:extLst>
        </xdr:cNvPr>
        <xdr:cNvSpPr/>
      </xdr:nvSpPr>
      <xdr:spPr>
        <a:xfrm>
          <a:off x="3654425" y="5921374"/>
          <a:ext cx="3482975" cy="2895602"/>
        </a:xfrm>
        <a:prstGeom prst="wedgeRectCallout">
          <a:avLst>
            <a:gd name="adj1" fmla="val -21267"/>
            <a:gd name="adj2" fmla="val -60876"/>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accent1"/>
              </a:solidFill>
              <a:effectLst/>
              <a:latin typeface="游ゴシック" panose="020B0400000000000000" pitchFamily="50" charset="-128"/>
              <a:ea typeface="游ゴシック" panose="020B0400000000000000" pitchFamily="50" charset="-128"/>
              <a:cs typeface="+mn-cs"/>
            </a:rPr>
            <a:t>種別が「日時」の場合は入力形式を指定してください。</a:t>
          </a:r>
          <a:endParaRPr kumimoji="1" lang="en-US" altLang="ja-JP" sz="1000">
            <a:solidFill>
              <a:schemeClr val="accent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accent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yy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年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(01</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99)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yyyy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年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(0001</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9999)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M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月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(1</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MM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月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(01</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d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日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(1</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31)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dd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日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(01</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31)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h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時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(1</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hh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時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(01</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h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時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(1</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24)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HH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時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(01</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24)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m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分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(0</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59)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mm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分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(00</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59)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s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秒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(0</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59)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ss   : </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秒 </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(00</a:t>
          </a:r>
          <a:r>
            <a:rPr kumimoji="1" lang="ja-JP" altLang="en-US" sz="1000">
              <a:solidFill>
                <a:schemeClr val="accent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rPr>
            <a:t>59)</a:t>
          </a:r>
          <a:endParaRPr kumimoji="1" lang="en-US" altLang="ja-JP" sz="1000" baseline="0">
            <a:solidFill>
              <a:schemeClr val="accent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xdr:col>
      <xdr:colOff>688974</xdr:colOff>
      <xdr:row>32</xdr:row>
      <xdr:rowOff>209549</xdr:rowOff>
    </xdr:from>
    <xdr:to>
      <xdr:col>8</xdr:col>
      <xdr:colOff>1054099</xdr:colOff>
      <xdr:row>38</xdr:row>
      <xdr:rowOff>25400</xdr:rowOff>
    </xdr:to>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9324974" y="6013449"/>
          <a:ext cx="3603625" cy="1187451"/>
        </a:xfrm>
        <a:prstGeom prst="wedgeRectCallout">
          <a:avLst>
            <a:gd name="adj1" fmla="val -33858"/>
            <a:gd name="adj2" fmla="val -90618"/>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accent1"/>
              </a:solidFill>
              <a:latin typeface="Yu Gothic Medium" panose="020B0500000000000000" pitchFamily="50" charset="-128"/>
              <a:ea typeface="Yu Gothic Medium" panose="020B0500000000000000" pitchFamily="50" charset="-128"/>
            </a:rPr>
            <a:t>日時</a:t>
          </a:r>
          <a:r>
            <a:rPr kumimoji="1" lang="en-US" altLang="ja-JP" sz="1000">
              <a:solidFill>
                <a:schemeClr val="accent1"/>
              </a:solidFill>
              <a:latin typeface="Yu Gothic Medium" panose="020B0500000000000000" pitchFamily="50" charset="-128"/>
              <a:ea typeface="Yu Gothic Medium" panose="020B0500000000000000" pitchFamily="50" charset="-128"/>
            </a:rPr>
            <a:t>(</a:t>
          </a:r>
          <a:r>
            <a:rPr kumimoji="1" lang="ja-JP" altLang="en-US" sz="1000">
              <a:solidFill>
                <a:schemeClr val="accent1"/>
              </a:solidFill>
              <a:latin typeface="Yu Gothic Medium" panose="020B0500000000000000" pitchFamily="50" charset="-128"/>
              <a:ea typeface="Yu Gothic Medium" panose="020B0500000000000000" pitchFamily="50" charset="-128"/>
            </a:rPr>
            <a:t>日付でも可</a:t>
          </a:r>
          <a:r>
            <a:rPr kumimoji="1" lang="en-US" altLang="ja-JP" sz="1000">
              <a:solidFill>
                <a:schemeClr val="accent1"/>
              </a:solidFill>
              <a:latin typeface="Yu Gothic Medium" panose="020B0500000000000000" pitchFamily="50" charset="-128"/>
              <a:ea typeface="Yu Gothic Medium" panose="020B0500000000000000" pitchFamily="50" charset="-128"/>
            </a:rPr>
            <a:t>) </a:t>
          </a:r>
          <a:r>
            <a:rPr kumimoji="1" lang="ja-JP" altLang="en-US" sz="1000">
              <a:solidFill>
                <a:schemeClr val="accent1"/>
              </a:solidFill>
              <a:latin typeface="Yu Gothic Medium" panose="020B0500000000000000" pitchFamily="50" charset="-128"/>
              <a:ea typeface="Yu Gothic Medium" panose="020B0500000000000000" pitchFamily="50" charset="-128"/>
            </a:rPr>
            <a:t>の項目は「作成日時」「更新日時」どちらも必要です。指定できない場合はファイル名に含めることができます。その場合は、ファイル名に「</a:t>
          </a:r>
          <a:r>
            <a:rPr kumimoji="1" lang="en-US" altLang="ja-JP" sz="1000">
              <a:solidFill>
                <a:schemeClr val="accent1"/>
              </a:solidFill>
              <a:latin typeface="Yu Gothic Medium" panose="020B0500000000000000" pitchFamily="50" charset="-128"/>
              <a:ea typeface="Yu Gothic Medium" panose="020B0500000000000000" pitchFamily="50" charset="-128"/>
            </a:rPr>
            <a:t>sample_YYYYMMDD.csv</a:t>
          </a:r>
          <a:r>
            <a:rPr kumimoji="1" lang="ja-JP" altLang="en-US" sz="1000">
              <a:solidFill>
                <a:schemeClr val="accent1"/>
              </a:solidFill>
              <a:latin typeface="Yu Gothic Medium" panose="020B0500000000000000" pitchFamily="50" charset="-128"/>
              <a:ea typeface="Yu Gothic Medium" panose="020B0500000000000000" pitchFamily="50" charset="-128"/>
            </a:rPr>
            <a:t>」などのように入力形式を指定してください。</a:t>
          </a:r>
        </a:p>
      </xdr:txBody>
    </xdr:sp>
    <xdr:clientData/>
  </xdr:twoCellAnchor>
  <xdr:twoCellAnchor>
    <xdr:from>
      <xdr:col>0</xdr:col>
      <xdr:colOff>200025</xdr:colOff>
      <xdr:row>25</xdr:row>
      <xdr:rowOff>142874</xdr:rowOff>
    </xdr:from>
    <xdr:to>
      <xdr:col>1</xdr:col>
      <xdr:colOff>1828800</xdr:colOff>
      <xdr:row>33</xdr:row>
      <xdr:rowOff>203200</xdr:rowOff>
    </xdr:to>
    <xdr:sp macro="" textlink="">
      <xdr:nvSpPr>
        <xdr:cNvPr id="11" name="吹き出し: 四角形 11">
          <a:extLst>
            <a:ext uri="{FF2B5EF4-FFF2-40B4-BE49-F238E27FC236}">
              <a16:creationId xmlns:a16="http://schemas.microsoft.com/office/drawing/2014/main" id="{00000000-0008-0000-0800-00000B000000}"/>
            </a:ext>
          </a:extLst>
        </xdr:cNvPr>
        <xdr:cNvSpPr/>
      </xdr:nvSpPr>
      <xdr:spPr>
        <a:xfrm>
          <a:off x="200025" y="5946774"/>
          <a:ext cx="2555875" cy="1889126"/>
        </a:xfrm>
        <a:prstGeom prst="wedgeRectCallout">
          <a:avLst>
            <a:gd name="adj1" fmla="val -12820"/>
            <a:gd name="adj2" fmla="val -68271"/>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accent1"/>
              </a:solidFill>
              <a:effectLst/>
              <a:latin typeface="游ゴシック" panose="020B0400000000000000" pitchFamily="50" charset="-128"/>
              <a:ea typeface="游ゴシック" panose="020B0400000000000000" pitchFamily="50" charset="-128"/>
              <a:cs typeface="+mn-cs"/>
            </a:rPr>
            <a:t>名寄せ項目で「必須」となっている項目は、必ずファイルでも取得されている必要があります。どの列でも構いませんが、下記に挙げる名寄せ項目は必ずファイルにも含むようにしてください。</a:t>
          </a:r>
          <a:endParaRPr kumimoji="1" lang="en-US" altLang="ja-JP" sz="1000" baseline="0">
            <a:solidFill>
              <a:schemeClr val="accent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accent1"/>
              </a:solidFill>
              <a:effectLst/>
              <a:latin typeface="游ゴシック" panose="020B0400000000000000" pitchFamily="50" charset="-128"/>
              <a:ea typeface="游ゴシック" panose="020B0400000000000000" pitchFamily="50" charset="-128"/>
              <a:cs typeface="+mn-cs"/>
            </a:rPr>
            <a:t>　・</a:t>
          </a:r>
          <a:r>
            <a:rPr kumimoji="1" lang="en-US" altLang="ja-JP" sz="1000" baseline="0">
              <a:solidFill>
                <a:schemeClr val="accent1"/>
              </a:solidFill>
              <a:effectLst/>
              <a:latin typeface="游ゴシック" panose="020B0400000000000000" pitchFamily="50" charset="-128"/>
              <a:ea typeface="游ゴシック" panose="020B0400000000000000" pitchFamily="50" charset="-128"/>
              <a:cs typeface="+mn-cs"/>
            </a:rPr>
            <a:t>ID</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accent1"/>
              </a:solidFill>
              <a:effectLst/>
              <a:latin typeface="游ゴシック" panose="020B0400000000000000" pitchFamily="50" charset="-128"/>
              <a:ea typeface="游ゴシック" panose="020B0400000000000000" pitchFamily="50" charset="-128"/>
              <a:cs typeface="+mn-cs"/>
            </a:rPr>
            <a:t>　・作成日時</a:t>
          </a:r>
          <a:endParaRPr kumimoji="1" lang="en-US" altLang="ja-JP" sz="1000" baseline="0">
            <a:solidFill>
              <a:schemeClr val="accent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accent1"/>
              </a:solidFill>
              <a:effectLst/>
              <a:latin typeface="游ゴシック" panose="020B0400000000000000" pitchFamily="50" charset="-128"/>
              <a:ea typeface="游ゴシック" panose="020B0400000000000000" pitchFamily="50" charset="-128"/>
              <a:cs typeface="+mn-cs"/>
            </a:rPr>
            <a:t>　・更新日時</a:t>
          </a:r>
          <a:endParaRPr kumimoji="1" lang="en-US" altLang="ja-JP" sz="1000" baseline="0">
            <a:solidFill>
              <a:schemeClr val="accent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xdr:col>
      <xdr:colOff>2159000</xdr:colOff>
      <xdr:row>0</xdr:row>
      <xdr:rowOff>152400</xdr:rowOff>
    </xdr:from>
    <xdr:to>
      <xdr:col>7</xdr:col>
      <xdr:colOff>1168400</xdr:colOff>
      <xdr:row>5</xdr:row>
      <xdr:rowOff>50800</xdr:rowOff>
    </xdr:to>
    <xdr:sp macro="" textlink="">
      <xdr:nvSpPr>
        <xdr:cNvPr id="15" name="吹き出し: 四角形 7">
          <a:extLst>
            <a:ext uri="{FF2B5EF4-FFF2-40B4-BE49-F238E27FC236}">
              <a16:creationId xmlns:a16="http://schemas.microsoft.com/office/drawing/2014/main" id="{00000000-0008-0000-0800-00000F000000}"/>
            </a:ext>
          </a:extLst>
        </xdr:cNvPr>
        <xdr:cNvSpPr/>
      </xdr:nvSpPr>
      <xdr:spPr>
        <a:xfrm>
          <a:off x="8255000" y="152400"/>
          <a:ext cx="3670300" cy="1130300"/>
        </a:xfrm>
        <a:prstGeom prst="wedgeRectCallout">
          <a:avLst>
            <a:gd name="adj1" fmla="val -3536"/>
            <a:gd name="adj2" fmla="val 63369"/>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 altLang="ja-JP" sz="1000">
              <a:solidFill>
                <a:schemeClr val="accent1"/>
              </a:solidFill>
              <a:effectLst/>
              <a:latin typeface="游ゴシック" panose="020B0400000000000000" pitchFamily="50" charset="-128"/>
              <a:ea typeface="游ゴシック" panose="020B0400000000000000" pitchFamily="50" charset="-128"/>
              <a:cs typeface="+mn-cs"/>
            </a:rPr>
            <a:t>CI</a:t>
          </a:r>
          <a:r>
            <a:rPr kumimoji="1" lang="ja-JP" altLang="en-US" sz="1000">
              <a:solidFill>
                <a:schemeClr val="accent1"/>
              </a:solidFill>
              <a:effectLst/>
              <a:latin typeface="游ゴシック" panose="020B0400000000000000" pitchFamily="50" charset="-128"/>
              <a:ea typeface="游ゴシック" panose="020B0400000000000000" pitchFamily="50" charset="-128"/>
              <a:cs typeface="+mn-cs"/>
            </a:rPr>
            <a:t>が名寄せ（同一人物判定をする処理）をするために必要となるデータ項目を指定します。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accent1"/>
              </a:solidFill>
              <a:effectLst/>
              <a:latin typeface="游ゴシック" panose="020B0400000000000000" pitchFamily="50" charset="-128"/>
              <a:ea typeface="游ゴシック" panose="020B0400000000000000" pitchFamily="50" charset="-128"/>
              <a:cs typeface="+mn-cs"/>
            </a:rPr>
            <a:t>左の「■ファイル内容」で指定した</a:t>
          </a:r>
          <a:r>
            <a:rPr kumimoji="1" lang="en" altLang="ja-JP" sz="1000">
              <a:solidFill>
                <a:schemeClr val="accent1"/>
              </a:solidFill>
              <a:effectLst/>
              <a:latin typeface="游ゴシック" panose="020B0400000000000000" pitchFamily="50" charset="-128"/>
              <a:ea typeface="游ゴシック" panose="020B0400000000000000" pitchFamily="50" charset="-128"/>
              <a:cs typeface="+mn-cs"/>
            </a:rPr>
            <a:t>CSV</a:t>
          </a:r>
          <a:r>
            <a:rPr kumimoji="1" lang="ja-JP" altLang="en-US" sz="1000">
              <a:solidFill>
                <a:schemeClr val="accent1"/>
              </a:solidFill>
              <a:effectLst/>
              <a:latin typeface="游ゴシック" panose="020B0400000000000000" pitchFamily="50" charset="-128"/>
              <a:ea typeface="游ゴシック" panose="020B0400000000000000" pitchFamily="50" charset="-128"/>
              <a:cs typeface="+mn-cs"/>
            </a:rPr>
            <a:t>フォーマットのなかで、どれが名寄せ項目に該当するかをこの表で指定します。</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BDEE80-A22C-47CD-BDCB-E0F81F8BD240}" name="テーブル611" displayName="テーブル611" ref="A8:E48" totalsRowShown="0" headerRowDxfId="35" dataDxfId="33" headerRowBorderDxfId="34" tableBorderDxfId="32" totalsRowBorderDxfId="31">
  <tableColumns count="5">
    <tableColumn id="1" xr3:uid="{2123FD7F-ACBB-4C77-A674-C2593C25C1ED}" name="No." dataDxfId="30"/>
    <tableColumn id="2" xr3:uid="{EEB7AA07-560E-4B29-9F00-A8D82F597D4B}" name="ヘッダー名" dataDxfId="29"/>
    <tableColumn id="3" xr3:uid="{928DFFF8-CCD3-47C1-9A7F-91A7FFEC95FC}" name="種別" dataDxfId="28"/>
    <tableColumn id="6" xr3:uid="{1B11DEA5-1765-4D18-817D-80F741447F96}" name="入力形式" dataDxfId="27"/>
    <tableColumn id="4" xr3:uid="{A4C98A36-0E6D-43A7-98FE-988551776E03}" name="▼ チェック用" dataDxfId="26">
      <calculatedColumnFormula>IF(COUNTIF(テーブル611[ヘッダー名], B9)&gt;1, "ヘッダー名が重複しています", "")</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7A6B3B3-EB9A-4DAF-92C7-E1ECA2194D30}" name="テーブル712" displayName="テーブル712" ref="G8:I32" totalsRowShown="0" headerRowDxfId="25" dataDxfId="23" headerRowBorderDxfId="24" tableBorderDxfId="22" totalsRowBorderDxfId="21">
  <tableColumns count="3">
    <tableColumn id="1" xr3:uid="{6AE2593B-0B84-4A0C-A01B-D91E770AF1BF}" name="項目名" dataDxfId="20"/>
    <tableColumn id="2" xr3:uid="{39C84C37-0FE3-437F-A5DE-3C02C4FBB764}" name="対応するヘッダー名" dataDxfId="19"/>
    <tableColumn id="3" xr3:uid="{2A1639F1-6BA5-4223-8457-9591C8686A56}" name="▼ チェック用" dataDxfId="1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7306BF-42A3-4326-B1F0-48A00F685A23}" name="テーブル61113" displayName="テーブル61113" ref="A8:E48" totalsRowShown="0" headerRowDxfId="17" dataDxfId="15" headerRowBorderDxfId="16" tableBorderDxfId="14" totalsRowBorderDxfId="13">
  <tableColumns count="5">
    <tableColumn id="1" xr3:uid="{040E557D-0D27-472D-A257-356E0565CBA3}" name="No." dataDxfId="12"/>
    <tableColumn id="2" xr3:uid="{132E75E0-9B5E-4B1A-BF3F-04C9479BDB8F}" name="ヘッダー名" dataDxfId="11"/>
    <tableColumn id="3" xr3:uid="{39B17694-E930-422E-A17A-49B425C2F2AE}" name="種別" dataDxfId="10"/>
    <tableColumn id="5" xr3:uid="{124546ED-C03E-49B1-A741-ACFB2ED88D3D}" name="入力形式" dataDxfId="9"/>
    <tableColumn id="4" xr3:uid="{97D8D3E4-A71A-4D57-9694-024BA2533AE2}" name="▼ チェック用" dataDxfId="8">
      <calculatedColumnFormula>IF(COUNTIF(テーブル61113[ヘッダー名], B9)&gt;1, "ヘッダー名が重複しています", "")</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C0244C3-1FCE-4511-81E5-56EF098F0457}" name="テーブル71214" displayName="テーブル71214" ref="G8:I32" totalsRowShown="0" headerRowDxfId="7" dataDxfId="5" headerRowBorderDxfId="6" tableBorderDxfId="4" totalsRowBorderDxfId="3">
  <tableColumns count="3">
    <tableColumn id="1" xr3:uid="{665A9B9A-DF12-4016-A3E5-3148FD951E75}" name="項目名" dataDxfId="2"/>
    <tableColumn id="2" xr3:uid="{634E8DE4-8A43-43B9-8E14-4ECEE1A70681}" name="対応するヘッダー名" dataDxfId="1"/>
    <tableColumn id="3" xr3:uid="{9675B119-AE7E-4D9B-92F2-FE130914E1FD}" name="▼ チェック用"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jp-help.sansan.com/hc/ja/articles/36001652773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jp-help.sansan.com/hc/ja/articles/36001652773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jp-help.sansan.com/hc/ja/articles/360016527733"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2.vm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D21B1-7CCB-3A4E-88EA-D221C81F57AF}">
  <dimension ref="A1:J179"/>
  <sheetViews>
    <sheetView showGridLines="0" zoomScaleNormal="100" workbookViewId="0"/>
  </sheetViews>
  <sheetFormatPr defaultColWidth="9" defaultRowHeight="16.2"/>
  <cols>
    <col min="1" max="1" width="56.109375" style="62" customWidth="1"/>
    <col min="2" max="2" width="57.44140625" style="62" bestFit="1" customWidth="1"/>
    <col min="3" max="3" width="32" style="62" bestFit="1" customWidth="1"/>
    <col min="4" max="4" width="44.6640625" style="62" customWidth="1"/>
    <col min="5" max="5" width="36.6640625" style="62" bestFit="1" customWidth="1"/>
    <col min="6" max="6" width="24.33203125" style="62" customWidth="1"/>
    <col min="7" max="7" width="25.109375" style="62" customWidth="1"/>
    <col min="8" max="8" width="11.6640625" style="62" customWidth="1"/>
    <col min="9" max="9" width="9" style="62"/>
    <col min="10" max="10" width="117.33203125" style="62" customWidth="1"/>
    <col min="11" max="16384" width="9" style="62"/>
  </cols>
  <sheetData>
    <row r="1" spans="1:6" ht="25.35" customHeight="1" thickBot="1">
      <c r="A1" s="65" t="s">
        <v>0</v>
      </c>
    </row>
    <row r="2" spans="1:6" ht="18" customHeight="1" thickBot="1">
      <c r="A2" s="66" t="s">
        <v>1</v>
      </c>
      <c r="B2" s="67" t="s">
        <v>2</v>
      </c>
      <c r="C2" s="137"/>
      <c r="D2" s="68"/>
      <c r="E2" s="68"/>
      <c r="F2" s="68"/>
    </row>
    <row r="3" spans="1:6" ht="25.35" customHeight="1">
      <c r="A3" s="92" t="s">
        <v>3</v>
      </c>
      <c r="B3" s="69" t="s">
        <v>4</v>
      </c>
      <c r="C3" s="70"/>
    </row>
    <row r="4" spans="1:6" ht="25.35" customHeight="1">
      <c r="A4" s="397" t="s">
        <v>5</v>
      </c>
      <c r="B4" s="398"/>
      <c r="C4" s="70"/>
    </row>
    <row r="5" spans="1:6" ht="102" customHeight="1">
      <c r="A5" s="268" t="s">
        <v>6</v>
      </c>
      <c r="B5" s="267" t="s">
        <v>7</v>
      </c>
      <c r="C5" s="70"/>
    </row>
    <row r="6" spans="1:6" ht="102" customHeight="1">
      <c r="A6" s="268" t="s">
        <v>8</v>
      </c>
      <c r="B6" s="267" t="s">
        <v>7</v>
      </c>
      <c r="C6" s="70"/>
    </row>
    <row r="7" spans="1:6" ht="102" customHeight="1" thickBot="1">
      <c r="A7" s="268" t="s">
        <v>9</v>
      </c>
      <c r="B7" s="269" t="s">
        <v>7</v>
      </c>
      <c r="C7" s="70"/>
    </row>
    <row r="8" spans="1:6" ht="22.35" customHeight="1">
      <c r="A8" s="246" t="s">
        <v>10</v>
      </c>
      <c r="B8" s="247" t="s">
        <v>11</v>
      </c>
      <c r="C8" s="247" t="s">
        <v>12</v>
      </c>
      <c r="D8" s="248" t="s">
        <v>13</v>
      </c>
      <c r="E8" s="71"/>
    </row>
    <row r="9" spans="1:6" ht="22.35" customHeight="1">
      <c r="A9" s="405" t="s">
        <v>14</v>
      </c>
      <c r="B9" s="72" t="s">
        <v>15</v>
      </c>
      <c r="C9" s="72" t="s">
        <v>16</v>
      </c>
      <c r="D9" s="255" t="str">
        <f>IF(OR($B$5="法人単位で登録",AND($B$5="事業部や拠点単位で登録",$B$6="法人名のみが記載されている")),"読み込む",IF(AND($B$5="事業部や拠点単位で登録",$B$6="事業部名や拠点名が含まれている",$B$7="拠点はすべて親取引先と関連づけており、親取引先に法人名が記載されている"),"2番めに読み込む","-"))</f>
        <v>-</v>
      </c>
    </row>
    <row r="10" spans="1:6" ht="22.35" customHeight="1">
      <c r="A10" s="405"/>
      <c r="B10" s="72" t="s">
        <v>17</v>
      </c>
      <c r="C10" s="72" t="s">
        <v>18</v>
      </c>
      <c r="D10" s="255" t="str">
        <f>IF(AND($B$5="事業部や拠点単位で登録",$B$6="事業部名や拠点名が含まれている",$B$7="拠点はすべて親取引先と関連づけており、親取引先に法人名が記載されている"),"最初に読み込む","-")</f>
        <v>-</v>
      </c>
    </row>
    <row r="11" spans="1:6" ht="22.35" customHeight="1">
      <c r="A11" s="405"/>
      <c r="B11" s="94" t="s">
        <v>19</v>
      </c>
      <c r="C11" s="94"/>
      <c r="D11" s="249" t="s">
        <v>20</v>
      </c>
    </row>
    <row r="12" spans="1:6" ht="22.35" customHeight="1">
      <c r="A12" s="250" t="s">
        <v>21</v>
      </c>
      <c r="B12" s="93" t="s">
        <v>22</v>
      </c>
      <c r="C12" s="93" t="s">
        <v>23</v>
      </c>
      <c r="D12" s="251" t="s">
        <v>24</v>
      </c>
    </row>
    <row r="13" spans="1:6" ht="22.35" customHeight="1">
      <c r="A13" s="354" t="s">
        <v>25</v>
      </c>
      <c r="B13" s="245" t="s">
        <v>26</v>
      </c>
      <c r="C13" s="245" t="s">
        <v>26</v>
      </c>
      <c r="D13" s="249" t="s">
        <v>24</v>
      </c>
    </row>
    <row r="14" spans="1:6" ht="22.35" customHeight="1">
      <c r="A14" s="250" t="s">
        <v>27</v>
      </c>
      <c r="B14" s="93" t="s">
        <v>28</v>
      </c>
      <c r="C14" s="93" t="s">
        <v>29</v>
      </c>
      <c r="D14" s="251" t="s">
        <v>24</v>
      </c>
    </row>
    <row r="15" spans="1:6" ht="22.35" customHeight="1">
      <c r="A15" s="256" t="s">
        <v>30</v>
      </c>
      <c r="B15" s="94" t="s">
        <v>31</v>
      </c>
      <c r="C15" s="94"/>
      <c r="D15" s="249" t="s">
        <v>24</v>
      </c>
    </row>
    <row r="16" spans="1:6" ht="22.35" customHeight="1">
      <c r="A16" s="406" t="s">
        <v>32</v>
      </c>
      <c r="B16" s="93" t="s">
        <v>33</v>
      </c>
      <c r="C16" s="93" t="str">
        <f>IF($B$16="住所（請求先）","BillingAddress",IF($B$16="住所（納入先）","ShippingAddress",""))</f>
        <v>BillingAddress</v>
      </c>
      <c r="D16" s="251" t="s">
        <v>24</v>
      </c>
    </row>
    <row r="17" spans="1:4" ht="22.35" customHeight="1">
      <c r="A17" s="407"/>
      <c r="B17" s="93" t="s">
        <v>34</v>
      </c>
      <c r="C17" s="93"/>
      <c r="D17" s="251" t="s">
        <v>24</v>
      </c>
    </row>
    <row r="18" spans="1:4" ht="18" customHeight="1">
      <c r="A18" s="399" t="s">
        <v>35</v>
      </c>
      <c r="B18" s="400"/>
      <c r="C18" s="400"/>
      <c r="D18" s="402" t="s">
        <v>24</v>
      </c>
    </row>
    <row r="19" spans="1:4" ht="18" customHeight="1">
      <c r="A19" s="401"/>
      <c r="B19" s="400"/>
      <c r="C19" s="400"/>
      <c r="D19" s="402"/>
    </row>
    <row r="20" spans="1:4" ht="18" customHeight="1">
      <c r="A20" s="401"/>
      <c r="B20" s="400"/>
      <c r="C20" s="400"/>
      <c r="D20" s="402"/>
    </row>
    <row r="21" spans="1:4" ht="22.35" customHeight="1">
      <c r="A21" s="399" t="s">
        <v>36</v>
      </c>
      <c r="B21" s="403"/>
      <c r="C21" s="403"/>
      <c r="D21" s="404" t="s">
        <v>7</v>
      </c>
    </row>
    <row r="22" spans="1:4" ht="22.35" customHeight="1">
      <c r="A22" s="399"/>
      <c r="B22" s="403"/>
      <c r="C22" s="403"/>
      <c r="D22" s="404"/>
    </row>
    <row r="23" spans="1:4" ht="22.35" customHeight="1">
      <c r="A23" s="399"/>
      <c r="B23" s="403"/>
      <c r="C23" s="403"/>
      <c r="D23" s="404"/>
    </row>
    <row r="24" spans="1:4" ht="22.35" customHeight="1">
      <c r="A24" s="399"/>
      <c r="B24" s="403"/>
      <c r="C24" s="403"/>
      <c r="D24" s="404"/>
    </row>
    <row r="25" spans="1:4" ht="22.35" customHeight="1">
      <c r="A25" s="399"/>
      <c r="B25" s="403"/>
      <c r="C25" s="403"/>
      <c r="D25" s="404"/>
    </row>
    <row r="26" spans="1:4" ht="22.35" customHeight="1">
      <c r="A26" s="399"/>
      <c r="B26" s="403"/>
      <c r="C26" s="403"/>
      <c r="D26" s="404"/>
    </row>
    <row r="27" spans="1:4" ht="22.35" customHeight="1">
      <c r="A27" s="354" t="s">
        <v>37</v>
      </c>
      <c r="B27" s="94" t="s">
        <v>31</v>
      </c>
      <c r="C27" s="94"/>
      <c r="D27" s="249" t="s">
        <v>24</v>
      </c>
    </row>
    <row r="28" spans="1:4" ht="22.35" customHeight="1">
      <c r="A28" s="250" t="s">
        <v>38</v>
      </c>
      <c r="B28" s="93" t="s">
        <v>31</v>
      </c>
      <c r="C28" s="93"/>
      <c r="D28" s="251" t="s">
        <v>24</v>
      </c>
    </row>
    <row r="29" spans="1:4" ht="22.35" customHeight="1">
      <c r="A29" s="354" t="s">
        <v>39</v>
      </c>
      <c r="B29" s="94" t="s">
        <v>31</v>
      </c>
      <c r="C29" s="94"/>
      <c r="D29" s="249" t="s">
        <v>24</v>
      </c>
    </row>
    <row r="30" spans="1:4" ht="22.35" customHeight="1" thickBot="1">
      <c r="A30" s="252" t="s">
        <v>40</v>
      </c>
      <c r="B30" s="253" t="s">
        <v>31</v>
      </c>
      <c r="C30" s="253"/>
      <c r="D30" s="254" t="s">
        <v>24</v>
      </c>
    </row>
    <row r="31" spans="1:4" ht="18" customHeight="1">
      <c r="A31" s="73" t="s">
        <v>41</v>
      </c>
    </row>
    <row r="32" spans="1:4" ht="18" customHeight="1">
      <c r="A32" s="73"/>
    </row>
    <row r="34" spans="1:10" ht="25.35" hidden="1" customHeight="1" thickBot="1">
      <c r="A34" s="65" t="s">
        <v>42</v>
      </c>
    </row>
    <row r="35" spans="1:10" ht="18.600000000000001" hidden="1" thickBot="1">
      <c r="A35" s="74" t="s">
        <v>43</v>
      </c>
      <c r="B35" s="74" t="s">
        <v>44</v>
      </c>
      <c r="C35" s="74" t="s">
        <v>45</v>
      </c>
    </row>
    <row r="36" spans="1:10" ht="26.1" hidden="1" customHeight="1" thickBot="1">
      <c r="A36" s="102" t="s">
        <v>46</v>
      </c>
      <c r="B36" s="102" t="s">
        <v>47</v>
      </c>
      <c r="C36" s="102" t="s">
        <v>48</v>
      </c>
      <c r="D36" s="408" t="s">
        <v>49</v>
      </c>
      <c r="E36" s="409"/>
    </row>
    <row r="37" spans="1:10" ht="18.899999999999999" hidden="1" customHeight="1" thickBot="1">
      <c r="A37" s="411" t="s">
        <v>50</v>
      </c>
      <c r="B37" s="411"/>
      <c r="C37" s="412"/>
      <c r="D37" s="413" t="s">
        <v>51</v>
      </c>
      <c r="E37" s="414"/>
      <c r="F37" s="414"/>
      <c r="G37" s="414"/>
      <c r="H37" s="415"/>
      <c r="J37" s="387" t="s">
        <v>52</v>
      </c>
    </row>
    <row r="38" spans="1:10" ht="18" hidden="1" customHeight="1" thickBot="1">
      <c r="A38" s="416" t="s">
        <v>53</v>
      </c>
      <c r="B38" s="416"/>
      <c r="C38" s="417"/>
      <c r="D38" s="418" t="s">
        <v>54</v>
      </c>
      <c r="E38" s="420" t="s">
        <v>55</v>
      </c>
      <c r="F38" s="420" t="s">
        <v>56</v>
      </c>
      <c r="G38" s="420" t="s">
        <v>57</v>
      </c>
      <c r="H38" s="410" t="s">
        <v>58</v>
      </c>
      <c r="J38" s="388"/>
    </row>
    <row r="39" spans="1:10" ht="18.899999999999999" hidden="1" customHeight="1" thickBot="1">
      <c r="A39" s="76" t="s">
        <v>59</v>
      </c>
      <c r="B39" s="77" t="s">
        <v>60</v>
      </c>
      <c r="C39" s="78" t="s">
        <v>61</v>
      </c>
      <c r="D39" s="419"/>
      <c r="E39" s="420"/>
      <c r="F39" s="420"/>
      <c r="G39" s="420"/>
      <c r="H39" s="410"/>
      <c r="J39" s="384" t="s">
        <v>62</v>
      </c>
    </row>
    <row r="40" spans="1:10" ht="18" hidden="1" customHeight="1">
      <c r="A40" s="95" t="s">
        <v>24</v>
      </c>
      <c r="B40" s="79" t="str">
        <f ca="1">IF(NOT(A36="▼いずれかを選択してください"),VLOOKUP(A40,INDIRECT(CONCATENATE($A$36,"Name選択肢")),2),"")</f>
        <v>-</v>
      </c>
      <c r="C40" s="98" t="s">
        <v>63</v>
      </c>
      <c r="D40" s="80" t="s">
        <v>64</v>
      </c>
      <c r="E40" s="139" t="s">
        <v>65</v>
      </c>
      <c r="F40" s="139" t="s">
        <v>66</v>
      </c>
      <c r="G40" s="140" t="s">
        <v>67</v>
      </c>
      <c r="H40" s="141" t="s">
        <v>67</v>
      </c>
      <c r="J40" s="395"/>
    </row>
    <row r="41" spans="1:10" ht="18" hidden="1" customHeight="1">
      <c r="A41" s="96" t="s">
        <v>24</v>
      </c>
      <c r="B41" s="81" t="str">
        <f ca="1">IF(NOT(A36="▼いずれかを選択してください"),VLOOKUP(A41,INDIRECT(CONCATENATE($A$36,"PostalCode選択肢")),2,0),"")</f>
        <v>-</v>
      </c>
      <c r="C41" s="99" t="s">
        <v>63</v>
      </c>
      <c r="D41" s="82" t="s">
        <v>68</v>
      </c>
      <c r="E41" s="81" t="s">
        <v>69</v>
      </c>
      <c r="F41" s="81" t="s">
        <v>70</v>
      </c>
      <c r="G41" s="81" t="s">
        <v>71</v>
      </c>
      <c r="H41" s="83" t="s">
        <v>71</v>
      </c>
      <c r="J41" s="395"/>
    </row>
    <row r="42" spans="1:10" ht="18" hidden="1" customHeight="1">
      <c r="A42" s="97" t="s">
        <v>24</v>
      </c>
      <c r="B42" s="84" t="str">
        <f ca="1">IF(NOT(A36="▼いずれかを選択してください"),VLOOKUP(A42,INDIRECT(CONCATENATE($A$36,"State選択肢")),2,0),"")</f>
        <v>-</v>
      </c>
      <c r="C42" s="100" t="s">
        <v>63</v>
      </c>
      <c r="D42" s="85" t="s">
        <v>72</v>
      </c>
      <c r="E42" s="84" t="s">
        <v>73</v>
      </c>
      <c r="F42" s="84" t="s">
        <v>70</v>
      </c>
      <c r="G42" s="84" t="s">
        <v>71</v>
      </c>
      <c r="H42" s="86" t="s">
        <v>71</v>
      </c>
      <c r="J42" s="395"/>
    </row>
    <row r="43" spans="1:10" ht="18" hidden="1" customHeight="1" thickBot="1">
      <c r="A43" s="96" t="s">
        <v>24</v>
      </c>
      <c r="B43" s="81" t="str">
        <f ca="1">IF(NOT(A36="▼いずれかを選択してください"),VLOOKUP(A43,INDIRECT(CONCATENATE($A$36,"City選択肢")),2,0),"")</f>
        <v>-</v>
      </c>
      <c r="C43" s="99" t="s">
        <v>63</v>
      </c>
      <c r="D43" s="82" t="s">
        <v>74</v>
      </c>
      <c r="E43" s="81" t="s">
        <v>75</v>
      </c>
      <c r="F43" s="81" t="s">
        <v>70</v>
      </c>
      <c r="G43" s="81" t="s">
        <v>71</v>
      </c>
      <c r="H43" s="83" t="s">
        <v>71</v>
      </c>
      <c r="J43" s="396"/>
    </row>
    <row r="44" spans="1:10" ht="18" hidden="1" customHeight="1">
      <c r="A44" s="97" t="s">
        <v>24</v>
      </c>
      <c r="B44" s="84" t="str">
        <f ca="1">IF(NOT(A36="▼いずれかを選択してください"),VLOOKUP(A44,INDIRECT(CONCATENATE($A$36,"Street選択肢")),2,0),"")</f>
        <v>-</v>
      </c>
      <c r="C44" s="100" t="s">
        <v>63</v>
      </c>
      <c r="D44" s="85" t="s">
        <v>76</v>
      </c>
      <c r="E44" s="84" t="s">
        <v>77</v>
      </c>
      <c r="F44" s="84" t="s">
        <v>70</v>
      </c>
      <c r="G44" s="84" t="s">
        <v>71</v>
      </c>
      <c r="H44" s="86" t="s">
        <v>71</v>
      </c>
      <c r="J44" s="223"/>
    </row>
    <row r="45" spans="1:10" ht="18" hidden="1" customHeight="1" thickBot="1">
      <c r="A45" s="96" t="s">
        <v>24</v>
      </c>
      <c r="B45" s="81" t="str">
        <f ca="1">IF(NOT(A36="▼いずれかを選択してください"),VLOOKUP(A45,INDIRECT(CONCATENATE($A$36,"PostalCode選択肢")),2,0),"")</f>
        <v>-</v>
      </c>
      <c r="C45" s="99" t="s">
        <v>63</v>
      </c>
      <c r="D45" s="82" t="s">
        <v>78</v>
      </c>
      <c r="E45" s="81" t="s">
        <v>79</v>
      </c>
      <c r="F45" s="81" t="s">
        <v>70</v>
      </c>
      <c r="G45" s="81" t="s">
        <v>71</v>
      </c>
      <c r="H45" s="83" t="s">
        <v>71</v>
      </c>
      <c r="J45" s="223"/>
    </row>
    <row r="46" spans="1:10" ht="18" hidden="1" customHeight="1">
      <c r="A46" s="97" t="s">
        <v>24</v>
      </c>
      <c r="B46" s="84" t="str">
        <f ca="1">IF(NOT(A36="▼いずれかを選択してください"),VLOOKUP(A46,INDIRECT(CONCATENATE($A$36,"State選択肢")),2,0),"")</f>
        <v>-</v>
      </c>
      <c r="C46" s="100" t="s">
        <v>63</v>
      </c>
      <c r="D46" s="85" t="s">
        <v>80</v>
      </c>
      <c r="E46" s="84" t="s">
        <v>81</v>
      </c>
      <c r="F46" s="84" t="s">
        <v>70</v>
      </c>
      <c r="G46" s="84" t="s">
        <v>71</v>
      </c>
      <c r="H46" s="86" t="s">
        <v>71</v>
      </c>
      <c r="J46" s="389" t="s">
        <v>82</v>
      </c>
    </row>
    <row r="47" spans="1:10" ht="18" hidden="1" customHeight="1" thickBot="1">
      <c r="A47" s="96" t="s">
        <v>24</v>
      </c>
      <c r="B47" s="81" t="str">
        <f ca="1">IF(NOT(A36="▼いずれかを選択してください"),VLOOKUP(A47,INDIRECT(CONCATENATE($A$36,"City選択肢")),2,0),"")</f>
        <v>-</v>
      </c>
      <c r="C47" s="99" t="s">
        <v>63</v>
      </c>
      <c r="D47" s="82" t="s">
        <v>83</v>
      </c>
      <c r="E47" s="81" t="s">
        <v>84</v>
      </c>
      <c r="F47" s="81" t="s">
        <v>70</v>
      </c>
      <c r="G47" s="81" t="s">
        <v>71</v>
      </c>
      <c r="H47" s="83" t="s">
        <v>71</v>
      </c>
      <c r="J47" s="390"/>
    </row>
    <row r="48" spans="1:10" ht="18" hidden="1" customHeight="1">
      <c r="A48" s="97" t="s">
        <v>24</v>
      </c>
      <c r="B48" s="84" t="str">
        <f ca="1">IF(NOT(A36="▼いずれかを選択してください"),VLOOKUP(A48,INDIRECT(CONCATENATE($A$36,"Street選択肢")),2,0),"")</f>
        <v>-</v>
      </c>
      <c r="C48" s="100" t="s">
        <v>63</v>
      </c>
      <c r="D48" s="85" t="s">
        <v>85</v>
      </c>
      <c r="E48" s="84" t="s">
        <v>86</v>
      </c>
      <c r="F48" s="84" t="s">
        <v>70</v>
      </c>
      <c r="G48" s="84" t="s">
        <v>71</v>
      </c>
      <c r="H48" s="86" t="s">
        <v>71</v>
      </c>
      <c r="J48" s="384" t="s">
        <v>87</v>
      </c>
    </row>
    <row r="49" spans="1:10" ht="18" hidden="1" customHeight="1">
      <c r="A49" s="87" t="s">
        <v>88</v>
      </c>
      <c r="B49" s="81" t="s">
        <v>89</v>
      </c>
      <c r="C49" s="99" t="s">
        <v>63</v>
      </c>
      <c r="D49" s="82" t="s">
        <v>28</v>
      </c>
      <c r="E49" s="81" t="s">
        <v>90</v>
      </c>
      <c r="F49" s="81" t="s">
        <v>70</v>
      </c>
      <c r="G49" s="81" t="s">
        <v>71</v>
      </c>
      <c r="H49" s="83" t="s">
        <v>71</v>
      </c>
      <c r="J49" s="395"/>
    </row>
    <row r="50" spans="1:10" ht="18" hidden="1" customHeight="1">
      <c r="A50" s="97" t="s">
        <v>24</v>
      </c>
      <c r="B50" s="84" t="str">
        <f ca="1">IF(NOT(A36="▼いずれかを選択してください"),VLOOKUP(A50,INDIRECT(CONCATENATE($A$36,"Phone選択肢")),2,0),"")</f>
        <v>-</v>
      </c>
      <c r="C50" s="100" t="s">
        <v>63</v>
      </c>
      <c r="D50" s="85" t="s">
        <v>91</v>
      </c>
      <c r="E50" s="84" t="s">
        <v>92</v>
      </c>
      <c r="F50" s="84" t="s">
        <v>70</v>
      </c>
      <c r="G50" s="84" t="s">
        <v>71</v>
      </c>
      <c r="H50" s="86" t="s">
        <v>71</v>
      </c>
      <c r="J50" s="395"/>
    </row>
    <row r="51" spans="1:10" ht="18" hidden="1" customHeight="1">
      <c r="A51" s="81" t="s">
        <v>88</v>
      </c>
      <c r="B51" s="81" t="s">
        <v>93</v>
      </c>
      <c r="C51" s="99" t="s">
        <v>63</v>
      </c>
      <c r="D51" s="82" t="s">
        <v>26</v>
      </c>
      <c r="E51" s="81" t="s">
        <v>26</v>
      </c>
      <c r="F51" s="81" t="s">
        <v>94</v>
      </c>
      <c r="G51" s="81" t="s">
        <v>71</v>
      </c>
      <c r="H51" s="83" t="s">
        <v>71</v>
      </c>
      <c r="J51" s="395"/>
    </row>
    <row r="52" spans="1:10" ht="18" hidden="1" customHeight="1">
      <c r="A52" s="84" t="s">
        <v>95</v>
      </c>
      <c r="B52" s="84" t="s">
        <v>96</v>
      </c>
      <c r="C52" s="100" t="s">
        <v>97</v>
      </c>
      <c r="D52" s="85" t="str">
        <f ca="1">VLOOKUP($B52,INDIRECT(CONCATENATE($A52,"VLK")),2,0)</f>
        <v>(Sansan組織)SOC</v>
      </c>
      <c r="E52" s="84" t="str">
        <f ca="1">VLOOKUP($B52,INDIRECT(CONCATENATE($A52,"VLK")),3,0)</f>
        <v>sci_sansan_organization_code__c</v>
      </c>
      <c r="F52" s="84" t="str">
        <f ca="1">IF($E52="","","カスタム項目")</f>
        <v>カスタム項目</v>
      </c>
      <c r="G52" s="84" t="str">
        <f ca="1">VLOOKUP($B52,INDIRECT(CONCATENATE($A52,"VLK")),5,0)</f>
        <v>テキスト</v>
      </c>
      <c r="H52" s="86">
        <f ca="1">VLOOKUP($B52,INDIRECT(CONCATENATE($A52,"VLK")),6,0)</f>
        <v>13</v>
      </c>
      <c r="J52" s="395"/>
    </row>
    <row r="53" spans="1:10" ht="18" hidden="1" customHeight="1">
      <c r="A53" s="81" t="s">
        <v>88</v>
      </c>
      <c r="B53" s="81" t="s">
        <v>98</v>
      </c>
      <c r="C53" s="99" t="s">
        <v>97</v>
      </c>
      <c r="D53" s="82" t="str">
        <f ca="1">VLOOKUP($B53,INDIRECT(CONCATENATE($A53,"VLK")),2,0)</f>
        <v>Sansan CI組織コード（名刺連携用）</v>
      </c>
      <c r="E53" s="81" t="str">
        <f ca="1">VLOOKUP($B53,INDIRECT(CONCATENATE($A53,"VLK")),3,0)</f>
        <v>Sansan_CI__CI_SOC_FK__c</v>
      </c>
      <c r="F53" s="81" t="str">
        <f ca="1">IF($E53="","","カスタム項目")</f>
        <v>カスタム項目</v>
      </c>
      <c r="G53" s="81" t="str">
        <f ca="1">VLOOKUP($B53,INDIRECT(CONCATENATE($A53,"VLK")),5,0)</f>
        <v>テキスト</v>
      </c>
      <c r="H53" s="83">
        <f ca="1">VLOOKUP($B53,INDIRECT(CONCATENATE($A53,"VLK")),6,0)</f>
        <v>13</v>
      </c>
      <c r="J53" s="395"/>
    </row>
    <row r="54" spans="1:10" ht="18" hidden="1" customHeight="1">
      <c r="A54" s="84" t="s">
        <v>88</v>
      </c>
      <c r="B54" s="84" t="s">
        <v>99</v>
      </c>
      <c r="C54" s="100" t="s">
        <v>97</v>
      </c>
      <c r="D54" s="85" t="str">
        <f t="shared" ref="D54:D70" ca="1" si="0">VLOOKUP($B54,INDIRECT(CONCATENATE($A54,"VLK")),2,0)</f>
        <v>(Sansan組織)組織名</v>
      </c>
      <c r="E54" s="84" t="str">
        <f t="shared" ref="E54:E70" ca="1" si="1">VLOOKUP($B54,INDIRECT(CONCATENATE($A54,"VLK")),3,0)</f>
        <v>sci_org_name__c</v>
      </c>
      <c r="F54" s="84" t="str">
        <f t="shared" ref="F54:F70" ca="1" si="2">IF($E54="","","カスタム項目")</f>
        <v>カスタム項目</v>
      </c>
      <c r="G54" s="84" t="str">
        <f t="shared" ref="G54:G70" ca="1" si="3">VLOOKUP($B54,INDIRECT(CONCATENATE($A54,"VLK")),5,0)</f>
        <v>テキスト</v>
      </c>
      <c r="H54" s="86">
        <f t="shared" ref="H54:H70" ca="1" si="4">VLOOKUP($B54,INDIRECT(CONCATENATE($A54,"VLK")),6,0)</f>
        <v>255</v>
      </c>
      <c r="J54" s="395"/>
    </row>
    <row r="55" spans="1:10" ht="18" hidden="1" customHeight="1">
      <c r="A55" s="81" t="s">
        <v>88</v>
      </c>
      <c r="B55" s="81" t="s">
        <v>100</v>
      </c>
      <c r="C55" s="99" t="s">
        <v>97</v>
      </c>
      <c r="D55" s="82" t="str">
        <f t="shared" ca="1" si="0"/>
        <v>(Sansan組織)郵便番号</v>
      </c>
      <c r="E55" s="81" t="str">
        <f t="shared" ca="1" si="1"/>
        <v>sci_org_address_postalCode__c</v>
      </c>
      <c r="F55" s="81" t="str">
        <f t="shared" ca="1" si="2"/>
        <v>カスタム項目</v>
      </c>
      <c r="G55" s="81" t="str">
        <f t="shared" ca="1" si="3"/>
        <v>テキスト</v>
      </c>
      <c r="H55" s="83">
        <f t="shared" ca="1" si="4"/>
        <v>255</v>
      </c>
      <c r="J55" s="395"/>
    </row>
    <row r="56" spans="1:10" ht="18" hidden="1" customHeight="1" thickBot="1">
      <c r="A56" s="84" t="s">
        <v>88</v>
      </c>
      <c r="B56" s="84" t="s">
        <v>101</v>
      </c>
      <c r="C56" s="100" t="s">
        <v>97</v>
      </c>
      <c r="D56" s="85" t="str">
        <f t="shared" ca="1" si="0"/>
        <v>(Sansan組織)都道府県</v>
      </c>
      <c r="E56" s="84" t="str">
        <f t="shared" ca="1" si="1"/>
        <v>sci_org_address_state__c</v>
      </c>
      <c r="F56" s="84" t="str">
        <f t="shared" ca="1" si="2"/>
        <v>カスタム項目</v>
      </c>
      <c r="G56" s="84" t="str">
        <f t="shared" ca="1" si="3"/>
        <v>テキスト</v>
      </c>
      <c r="H56" s="86">
        <f t="shared" ca="1" si="4"/>
        <v>255</v>
      </c>
      <c r="J56" s="396"/>
    </row>
    <row r="57" spans="1:10" ht="18" hidden="1" customHeight="1">
      <c r="A57" s="81" t="s">
        <v>88</v>
      </c>
      <c r="B57" s="81" t="s">
        <v>102</v>
      </c>
      <c r="C57" s="99" t="s">
        <v>97</v>
      </c>
      <c r="D57" s="82" t="str">
        <f t="shared" ca="1" si="0"/>
        <v>(Sansan組織)市区町村</v>
      </c>
      <c r="E57" s="81" t="str">
        <f t="shared" ca="1" si="1"/>
        <v>sci_org_address_city__c</v>
      </c>
      <c r="F57" s="81" t="str">
        <f t="shared" ca="1" si="2"/>
        <v>カスタム項目</v>
      </c>
      <c r="G57" s="81" t="str">
        <f t="shared" ca="1" si="3"/>
        <v>テキスト</v>
      </c>
      <c r="H57" s="83">
        <f t="shared" ca="1" si="4"/>
        <v>255</v>
      </c>
      <c r="J57" s="233"/>
    </row>
    <row r="58" spans="1:10" ht="18" hidden="1" customHeight="1" thickBot="1">
      <c r="A58" s="84" t="s">
        <v>88</v>
      </c>
      <c r="B58" s="84" t="s">
        <v>103</v>
      </c>
      <c r="C58" s="100" t="s">
        <v>97</v>
      </c>
      <c r="D58" s="85" t="str">
        <f t="shared" ca="1" si="0"/>
        <v>(Sansan組織)地名番地・建物名</v>
      </c>
      <c r="E58" s="84" t="str">
        <f t="shared" ca="1" si="1"/>
        <v>sci_org_address_street__c</v>
      </c>
      <c r="F58" s="84" t="str">
        <f t="shared" ca="1" si="2"/>
        <v>カスタム項目</v>
      </c>
      <c r="G58" s="84" t="str">
        <f t="shared" ca="1" si="3"/>
        <v>テキスト</v>
      </c>
      <c r="H58" s="86">
        <f t="shared" ca="1" si="4"/>
        <v>255</v>
      </c>
      <c r="J58" s="233"/>
    </row>
    <row r="59" spans="1:10" ht="18" hidden="1" customHeight="1">
      <c r="A59" s="81" t="s">
        <v>88</v>
      </c>
      <c r="B59" s="81" t="s">
        <v>104</v>
      </c>
      <c r="C59" s="99" t="s">
        <v>97</v>
      </c>
      <c r="D59" s="82" t="str">
        <f t="shared" ca="1" si="0"/>
        <v>(Sansan組織)電話番号</v>
      </c>
      <c r="E59" s="81" t="str">
        <f t="shared" ca="1" si="1"/>
        <v>sci_org_phone__c</v>
      </c>
      <c r="F59" s="81" t="str">
        <f t="shared" ca="1" si="2"/>
        <v>カスタム項目</v>
      </c>
      <c r="G59" s="81" t="str">
        <f t="shared" ca="1" si="3"/>
        <v>テキスト</v>
      </c>
      <c r="H59" s="83">
        <f t="shared" ca="1" si="4"/>
        <v>255</v>
      </c>
      <c r="J59" s="391" t="s">
        <v>105</v>
      </c>
    </row>
    <row r="60" spans="1:10" ht="18" hidden="1" customHeight="1" thickBot="1">
      <c r="A60" s="84" t="s">
        <v>88</v>
      </c>
      <c r="B60" s="84" t="s">
        <v>106</v>
      </c>
      <c r="C60" s="100" t="s">
        <v>97</v>
      </c>
      <c r="D60" s="85" t="str">
        <f t="shared" ca="1" si="0"/>
        <v>(Sansan組織)FAX番号</v>
      </c>
      <c r="E60" s="84" t="str">
        <f t="shared" ca="1" si="1"/>
        <v>sci_org_fax__c</v>
      </c>
      <c r="F60" s="84" t="str">
        <f t="shared" ca="1" si="2"/>
        <v>カスタム項目</v>
      </c>
      <c r="G60" s="84" t="str">
        <f t="shared" ca="1" si="3"/>
        <v>テキスト</v>
      </c>
      <c r="H60" s="86">
        <f t="shared" ca="1" si="4"/>
        <v>255</v>
      </c>
      <c r="J60" s="392"/>
    </row>
    <row r="61" spans="1:10" ht="18" hidden="1" customHeight="1">
      <c r="A61" s="81" t="s">
        <v>88</v>
      </c>
      <c r="B61" s="81" t="s">
        <v>107</v>
      </c>
      <c r="C61" s="99" t="s">
        <v>97</v>
      </c>
      <c r="D61" s="82" t="str">
        <f t="shared" ca="1" si="0"/>
        <v>(Sansan組織)公開URL</v>
      </c>
      <c r="E61" s="81" t="str">
        <f t="shared" ca="1" si="1"/>
        <v>sci_public_organization_url__c</v>
      </c>
      <c r="F61" s="81" t="str">
        <f t="shared" ca="1" si="2"/>
        <v>カスタム項目</v>
      </c>
      <c r="G61" s="81" t="str">
        <f t="shared" ca="1" si="3"/>
        <v>テキスト</v>
      </c>
      <c r="H61" s="83">
        <f t="shared" ca="1" si="4"/>
        <v>255</v>
      </c>
      <c r="J61" s="384" t="s">
        <v>108</v>
      </c>
    </row>
    <row r="62" spans="1:10" ht="18" hidden="1" customHeight="1">
      <c r="A62" s="84" t="s">
        <v>88</v>
      </c>
      <c r="B62" s="84" t="s">
        <v>109</v>
      </c>
      <c r="C62" s="100" t="s">
        <v>97</v>
      </c>
      <c r="D62" s="85" t="str">
        <f t="shared" ca="1" si="0"/>
        <v>(Sansan組織)キーワード</v>
      </c>
      <c r="E62" s="84" t="str">
        <f t="shared" ca="1" si="1"/>
        <v>sci_sansan_organization_keywords__c</v>
      </c>
      <c r="F62" s="84" t="str">
        <f t="shared" ca="1" si="2"/>
        <v>カスタム項目</v>
      </c>
      <c r="G62" s="84" t="str">
        <f t="shared" ca="1" si="3"/>
        <v>ロングテキストエリア</v>
      </c>
      <c r="H62" s="86">
        <f t="shared" ca="1" si="4"/>
        <v>100000</v>
      </c>
      <c r="J62" s="395"/>
    </row>
    <row r="63" spans="1:10" ht="18" hidden="1" customHeight="1">
      <c r="A63" s="81" t="s">
        <v>110</v>
      </c>
      <c r="B63" s="81" t="s">
        <v>111</v>
      </c>
      <c r="C63" s="99" t="s">
        <v>97</v>
      </c>
      <c r="D63" s="82" t="str">
        <f t="shared" ca="1" si="0"/>
        <v>(Sansan拠点)SLC</v>
      </c>
      <c r="E63" s="81" t="str">
        <f t="shared" ca="1" si="1"/>
        <v>sci_sansan_location_code__c</v>
      </c>
      <c r="F63" s="81" t="str">
        <f t="shared" ca="1" si="2"/>
        <v>カスタム項目</v>
      </c>
      <c r="G63" s="81" t="str">
        <f t="shared" ca="1" si="3"/>
        <v>テキスト</v>
      </c>
      <c r="H63" s="83">
        <f t="shared" ca="1" si="4"/>
        <v>13</v>
      </c>
      <c r="J63" s="395"/>
    </row>
    <row r="64" spans="1:10" ht="18" hidden="1" customHeight="1">
      <c r="A64" s="84" t="s">
        <v>110</v>
      </c>
      <c r="B64" s="84" t="s">
        <v>112</v>
      </c>
      <c r="C64" s="100" t="s">
        <v>97</v>
      </c>
      <c r="D64" s="85" t="str">
        <f t="shared" ca="1" si="0"/>
        <v>(Sansan拠点)拠点名</v>
      </c>
      <c r="E64" s="84" t="str">
        <f t="shared" ca="1" si="1"/>
        <v>sci_location_name__c</v>
      </c>
      <c r="F64" s="84" t="str">
        <f t="shared" ca="1" si="2"/>
        <v>カスタム項目</v>
      </c>
      <c r="G64" s="84" t="str">
        <f t="shared" ca="1" si="3"/>
        <v>テキスト</v>
      </c>
      <c r="H64" s="86">
        <f t="shared" ca="1" si="4"/>
        <v>255</v>
      </c>
      <c r="J64" s="395"/>
    </row>
    <row r="65" spans="1:10" ht="18" hidden="1" customHeight="1">
      <c r="A65" s="81" t="s">
        <v>110</v>
      </c>
      <c r="B65" s="81" t="s">
        <v>113</v>
      </c>
      <c r="C65" s="99" t="s">
        <v>97</v>
      </c>
      <c r="D65" s="82" t="str">
        <f t="shared" ca="1" si="0"/>
        <v>(Sansan拠点)郵便番号</v>
      </c>
      <c r="E65" s="81" t="str">
        <f t="shared" ca="1" si="1"/>
        <v>sci_location_address_postalCode__c</v>
      </c>
      <c r="F65" s="81" t="str">
        <f t="shared" ca="1" si="2"/>
        <v>カスタム項目</v>
      </c>
      <c r="G65" s="81" t="str">
        <f t="shared" ca="1" si="3"/>
        <v>テキスト</v>
      </c>
      <c r="H65" s="83">
        <f t="shared" ca="1" si="4"/>
        <v>255</v>
      </c>
      <c r="J65" s="395"/>
    </row>
    <row r="66" spans="1:10" ht="18" hidden="1" customHeight="1">
      <c r="A66" s="84" t="s">
        <v>110</v>
      </c>
      <c r="B66" s="84" t="s">
        <v>114</v>
      </c>
      <c r="C66" s="100" t="s">
        <v>97</v>
      </c>
      <c r="D66" s="85" t="str">
        <f t="shared" ca="1" si="0"/>
        <v>(Sansan拠点)国コード</v>
      </c>
      <c r="E66" s="84" t="str">
        <f t="shared" ca="1" si="1"/>
        <v>sci_location_address_countryCode__c</v>
      </c>
      <c r="F66" s="84" t="str">
        <f t="shared" ca="1" si="2"/>
        <v>カスタム項目</v>
      </c>
      <c r="G66" s="84" t="str">
        <f t="shared" ca="1" si="3"/>
        <v>テキスト</v>
      </c>
      <c r="H66" s="86">
        <f t="shared" ca="1" si="4"/>
        <v>2</v>
      </c>
      <c r="J66" s="395"/>
    </row>
    <row r="67" spans="1:10" ht="18" hidden="1" customHeight="1">
      <c r="A67" s="81" t="s">
        <v>110</v>
      </c>
      <c r="B67" s="81" t="s">
        <v>101</v>
      </c>
      <c r="C67" s="99" t="s">
        <v>97</v>
      </c>
      <c r="D67" s="82" t="str">
        <f t="shared" ca="1" si="0"/>
        <v>(Sansan拠点)都道府県</v>
      </c>
      <c r="E67" s="81" t="str">
        <f t="shared" ca="1" si="1"/>
        <v>sci_location_address_state__c</v>
      </c>
      <c r="F67" s="81" t="str">
        <f t="shared" ca="1" si="2"/>
        <v>カスタム項目</v>
      </c>
      <c r="G67" s="81" t="str">
        <f t="shared" ca="1" si="3"/>
        <v>テキスト</v>
      </c>
      <c r="H67" s="83">
        <f t="shared" ca="1" si="4"/>
        <v>255</v>
      </c>
      <c r="J67" s="395"/>
    </row>
    <row r="68" spans="1:10" ht="18" hidden="1" customHeight="1">
      <c r="A68" s="84" t="s">
        <v>110</v>
      </c>
      <c r="B68" s="84" t="s">
        <v>102</v>
      </c>
      <c r="C68" s="100" t="s">
        <v>97</v>
      </c>
      <c r="D68" s="85" t="str">
        <f t="shared" ca="1" si="0"/>
        <v>(Sansan拠点)市区町村</v>
      </c>
      <c r="E68" s="84" t="str">
        <f t="shared" ca="1" si="1"/>
        <v>sci_location_address_city__c</v>
      </c>
      <c r="F68" s="84" t="str">
        <f t="shared" ca="1" si="2"/>
        <v>カスタム項目</v>
      </c>
      <c r="G68" s="84" t="str">
        <f t="shared" ca="1" si="3"/>
        <v>テキスト</v>
      </c>
      <c r="H68" s="86">
        <f t="shared" ca="1" si="4"/>
        <v>255</v>
      </c>
      <c r="J68" s="395"/>
    </row>
    <row r="69" spans="1:10" ht="18" hidden="1" customHeight="1">
      <c r="A69" s="81" t="s">
        <v>110</v>
      </c>
      <c r="B69" s="81" t="s">
        <v>103</v>
      </c>
      <c r="C69" s="99" t="s">
        <v>97</v>
      </c>
      <c r="D69" s="82" t="str">
        <f t="shared" ca="1" si="0"/>
        <v>(Sansan拠点)地名番地・建物名</v>
      </c>
      <c r="E69" s="81" t="str">
        <f t="shared" ca="1" si="1"/>
        <v>sci_location_address_street__c</v>
      </c>
      <c r="F69" s="81" t="str">
        <f t="shared" ca="1" si="2"/>
        <v>カスタム項目</v>
      </c>
      <c r="G69" s="81" t="str">
        <f t="shared" ca="1" si="3"/>
        <v>テキスト</v>
      </c>
      <c r="H69" s="83">
        <f t="shared" ca="1" si="4"/>
        <v>255</v>
      </c>
      <c r="J69" s="395"/>
    </row>
    <row r="70" spans="1:10" ht="18" hidden="1" customHeight="1">
      <c r="A70" s="84" t="s">
        <v>110</v>
      </c>
      <c r="B70" s="84" t="s">
        <v>115</v>
      </c>
      <c r="C70" s="100" t="s">
        <v>97</v>
      </c>
      <c r="D70" s="85" t="str">
        <f t="shared" ca="1" si="0"/>
        <v>(Sansan拠点)閉鎖(β)</v>
      </c>
      <c r="E70" s="84" t="str">
        <f t="shared" ca="1" si="1"/>
        <v>sci_sansan_location_isClosed__c</v>
      </c>
      <c r="F70" s="84" t="str">
        <f t="shared" ca="1" si="2"/>
        <v>カスタム項目</v>
      </c>
      <c r="G70" s="84" t="str">
        <f t="shared" ca="1" si="3"/>
        <v>論理値(チェックボックス)</v>
      </c>
      <c r="H70" s="86" t="str">
        <f t="shared" ca="1" si="4"/>
        <v>True / False</v>
      </c>
      <c r="J70" s="395"/>
    </row>
    <row r="71" spans="1:10" ht="18" hidden="1" customHeight="1">
      <c r="A71" s="81" t="s">
        <v>116</v>
      </c>
      <c r="B71" s="81" t="s">
        <v>117</v>
      </c>
      <c r="C71" s="99" t="s">
        <v>97</v>
      </c>
      <c r="D71" s="82" t="str">
        <f ca="1">IF(NOT($B71=""),VLOOKUP($B71,INDIRECT(CONCATENATE($A71,"VLK")),2,0),"")</f>
        <v>(国税庁)法人番号</v>
      </c>
      <c r="E71" s="81" t="str">
        <f ca="1">IF(NOT($B71=""),VLOOKUP($B71,INDIRECT(CONCATENATE($A71,"VLK")),3,0),"")</f>
        <v>sci_nta_corporateNumber__c</v>
      </c>
      <c r="F71" s="81" t="str">
        <f ca="1">IF($E71="","","カスタム項目")</f>
        <v>カスタム項目</v>
      </c>
      <c r="G71" s="81" t="str">
        <f ca="1">IF(NOT($B71=""),VLOOKUP($B71,INDIRECT(CONCATENATE($A71,"VLK")),5,0),"")</f>
        <v>テキスト</v>
      </c>
      <c r="H71" s="83">
        <f ca="1">IF(NOT($B71=""),VLOOKUP($B71,INDIRECT(CONCATENATE($A71,"VLK")),6,0),"")</f>
        <v>13</v>
      </c>
      <c r="J71" s="395"/>
    </row>
    <row r="72" spans="1:10" ht="18" hidden="1" customHeight="1">
      <c r="A72" s="84" t="s">
        <v>116</v>
      </c>
      <c r="B72" s="84" t="s">
        <v>118</v>
      </c>
      <c r="C72" s="100" t="s">
        <v>97</v>
      </c>
      <c r="D72" s="85" t="str">
        <f t="shared" ref="D72:D165" ca="1" si="5">IF(NOT($B72=""),VLOOKUP($B72,INDIRECT(CONCATENATE($A72,"VLK")),2,0),"")</f>
        <v>(国税庁)商号又は名称</v>
      </c>
      <c r="E72" s="84" t="str">
        <f t="shared" ref="E72:E165" ca="1" si="6">IF(NOT($B72=""),VLOOKUP($B72,INDIRECT(CONCATENATE($A72,"VLK")),3,0),"")</f>
        <v>sci_nta_corporateName__c</v>
      </c>
      <c r="F72" s="84" t="str">
        <f t="shared" ref="F72:F165" ca="1" si="7">IF($E72="","","カスタム項目")</f>
        <v>カスタム項目</v>
      </c>
      <c r="G72" s="84" t="str">
        <f t="shared" ref="G72:G135" ca="1" si="8">IF(NOT($B72=""),VLOOKUP($B72,INDIRECT(CONCATENATE($A72,"VLK")),5,0),"")</f>
        <v>テキスト</v>
      </c>
      <c r="H72" s="86">
        <f t="shared" ref="H72:H135" ca="1" si="9">IF(NOT($B72=""),VLOOKUP($B72,INDIRECT(CONCATENATE($A72,"VLK")),6,0),"")</f>
        <v>255</v>
      </c>
      <c r="J72" s="395"/>
    </row>
    <row r="73" spans="1:10" ht="18" hidden="1" customHeight="1">
      <c r="A73" s="81" t="s">
        <v>116</v>
      </c>
      <c r="B73" s="81" t="s">
        <v>119</v>
      </c>
      <c r="C73" s="99" t="s">
        <v>97</v>
      </c>
      <c r="D73" s="82" t="str">
        <f t="shared" ca="1" si="5"/>
        <v>(国税庁)商号又は名称フリガナ</v>
      </c>
      <c r="E73" s="81" t="str">
        <f t="shared" ca="1" si="6"/>
        <v>sci_nta_corporateName_kana__c</v>
      </c>
      <c r="F73" s="81" t="str">
        <f t="shared" ca="1" si="7"/>
        <v>カスタム項目</v>
      </c>
      <c r="G73" s="81" t="str">
        <f t="shared" ca="1" si="8"/>
        <v>テキスト</v>
      </c>
      <c r="H73" s="83">
        <f t="shared" ca="1" si="9"/>
        <v>255</v>
      </c>
      <c r="J73" s="395"/>
    </row>
    <row r="74" spans="1:10" ht="18" hidden="1" customHeight="1">
      <c r="A74" s="84" t="s">
        <v>116</v>
      </c>
      <c r="B74" s="84" t="s">
        <v>120</v>
      </c>
      <c r="C74" s="100" t="s">
        <v>97</v>
      </c>
      <c r="D74" s="85" t="str">
        <f t="shared" ca="1" si="5"/>
        <v>(国税庁)商号又は名称（英語）</v>
      </c>
      <c r="E74" s="84" t="str">
        <f t="shared" ca="1" si="6"/>
        <v>sci_nta_corporateName_en__c</v>
      </c>
      <c r="F74" s="84" t="str">
        <f t="shared" ca="1" si="7"/>
        <v>カスタム項目</v>
      </c>
      <c r="G74" s="84" t="str">
        <f t="shared" ca="1" si="8"/>
        <v>テキスト</v>
      </c>
      <c r="H74" s="86">
        <f t="shared" ca="1" si="9"/>
        <v>255</v>
      </c>
      <c r="J74" s="395"/>
    </row>
    <row r="75" spans="1:10" ht="18" hidden="1" customHeight="1">
      <c r="A75" s="81" t="s">
        <v>116</v>
      </c>
      <c r="B75" s="81" t="s">
        <v>121</v>
      </c>
      <c r="C75" s="99" t="s">
        <v>97</v>
      </c>
      <c r="D75" s="82" t="str">
        <f t="shared" ca="1" si="5"/>
        <v>(国税庁)国内住所の郵便番号</v>
      </c>
      <c r="E75" s="81" t="str">
        <f t="shared" ca="1" si="6"/>
        <v>sci_nta_addressInside_postalCode__c</v>
      </c>
      <c r="F75" s="81" t="str">
        <f t="shared" ca="1" si="7"/>
        <v>カスタム項目</v>
      </c>
      <c r="G75" s="81" t="str">
        <f t="shared" ca="1" si="8"/>
        <v>テキスト</v>
      </c>
      <c r="H75" s="83">
        <f t="shared" ca="1" si="9"/>
        <v>255</v>
      </c>
      <c r="J75" s="395"/>
    </row>
    <row r="76" spans="1:10" ht="18" hidden="1" customHeight="1">
      <c r="A76" s="84" t="s">
        <v>116</v>
      </c>
      <c r="B76" s="84" t="s">
        <v>122</v>
      </c>
      <c r="C76" s="100" t="s">
        <v>97</v>
      </c>
      <c r="D76" s="85" t="str">
        <f t="shared" ca="1" si="5"/>
        <v>(国税庁)国内住所（英語）</v>
      </c>
      <c r="E76" s="84" t="str">
        <f t="shared" ca="1" si="6"/>
        <v>sci_nta_addressInside_address_en__c</v>
      </c>
      <c r="F76" s="84" t="str">
        <f t="shared" ca="1" si="7"/>
        <v>カスタム項目</v>
      </c>
      <c r="G76" s="84" t="str">
        <f t="shared" ca="1" si="8"/>
        <v>テキスト</v>
      </c>
      <c r="H76" s="86">
        <f t="shared" ca="1" si="9"/>
        <v>255</v>
      </c>
      <c r="J76" s="395"/>
    </row>
    <row r="77" spans="1:10" ht="18" hidden="1" customHeight="1">
      <c r="A77" s="81" t="s">
        <v>116</v>
      </c>
      <c r="B77" s="81" t="s">
        <v>123</v>
      </c>
      <c r="C77" s="99" t="s">
        <v>97</v>
      </c>
      <c r="D77" s="82" t="str">
        <f t="shared" ca="1" si="5"/>
        <v>(国税庁)国内住所の都道府県</v>
      </c>
      <c r="E77" s="81" t="str">
        <f t="shared" ca="1" si="6"/>
        <v>sci_nta_addressInside_state__c</v>
      </c>
      <c r="F77" s="81" t="str">
        <f t="shared" ca="1" si="7"/>
        <v>カスタム項目</v>
      </c>
      <c r="G77" s="81" t="str">
        <f t="shared" ca="1" si="8"/>
        <v>テキスト</v>
      </c>
      <c r="H77" s="83">
        <f t="shared" ca="1" si="9"/>
        <v>255</v>
      </c>
      <c r="J77" s="395"/>
    </row>
    <row r="78" spans="1:10" ht="18" hidden="1" customHeight="1" thickBot="1">
      <c r="A78" s="84" t="s">
        <v>116</v>
      </c>
      <c r="B78" s="84" t="s">
        <v>124</v>
      </c>
      <c r="C78" s="100" t="s">
        <v>97</v>
      </c>
      <c r="D78" s="85" t="str">
        <f t="shared" ca="1" si="5"/>
        <v>(国税庁)国内住所の市区町村</v>
      </c>
      <c r="E78" s="84" t="str">
        <f t="shared" ca="1" si="6"/>
        <v>sci_nta_addressInside_city__c</v>
      </c>
      <c r="F78" s="84" t="str">
        <f t="shared" ca="1" si="7"/>
        <v>カスタム項目</v>
      </c>
      <c r="G78" s="84" t="str">
        <f t="shared" ca="1" si="8"/>
        <v>テキスト</v>
      </c>
      <c r="H78" s="86">
        <f t="shared" ca="1" si="9"/>
        <v>255</v>
      </c>
      <c r="J78" s="396"/>
    </row>
    <row r="79" spans="1:10" ht="18" hidden="1" customHeight="1">
      <c r="A79" s="81" t="s">
        <v>116</v>
      </c>
      <c r="B79" s="81" t="s">
        <v>125</v>
      </c>
      <c r="C79" s="99" t="s">
        <v>97</v>
      </c>
      <c r="D79" s="82" t="str">
        <f t="shared" ca="1" si="5"/>
        <v>(国税庁)国内住所の地名番地・建物名</v>
      </c>
      <c r="E79" s="81" t="str">
        <f t="shared" ca="1" si="6"/>
        <v>sci_nta_addressInside_street__c</v>
      </c>
      <c r="F79" s="81" t="str">
        <f t="shared" ca="1" si="7"/>
        <v>カスタム項目</v>
      </c>
      <c r="G79" s="81" t="str">
        <f t="shared" ca="1" si="8"/>
        <v>テキスト</v>
      </c>
      <c r="H79" s="83">
        <f t="shared" ca="1" si="9"/>
        <v>255</v>
      </c>
      <c r="J79" s="223"/>
    </row>
    <row r="80" spans="1:10" ht="18" hidden="1" customHeight="1" thickBot="1">
      <c r="A80" s="84" t="s">
        <v>126</v>
      </c>
      <c r="B80" s="84" t="s">
        <v>127</v>
      </c>
      <c r="C80" s="100" t="s">
        <v>97</v>
      </c>
      <c r="D80" s="85" t="str">
        <f t="shared" ca="1" si="5"/>
        <v>(TDB)TDB企業コード</v>
      </c>
      <c r="E80" s="84" t="str">
        <f t="shared" ca="1" si="6"/>
        <v>sci_tdb_tdbCorporationCode__c</v>
      </c>
      <c r="F80" s="84" t="str">
        <f t="shared" ca="1" si="7"/>
        <v>カスタム項目</v>
      </c>
      <c r="G80" s="84" t="str">
        <f t="shared" ca="1" si="8"/>
        <v>テキスト</v>
      </c>
      <c r="H80" s="86">
        <f t="shared" ca="1" si="9"/>
        <v>255</v>
      </c>
      <c r="J80" s="223"/>
    </row>
    <row r="81" spans="1:10" ht="18" hidden="1" customHeight="1">
      <c r="A81" s="81" t="s">
        <v>126</v>
      </c>
      <c r="B81" s="81" t="s">
        <v>128</v>
      </c>
      <c r="C81" s="99" t="s">
        <v>97</v>
      </c>
      <c r="D81" s="82" t="str">
        <f t="shared" ca="1" si="5"/>
        <v>(TDB)法人格コード</v>
      </c>
      <c r="E81" s="81" t="str">
        <f t="shared" ca="1" si="6"/>
        <v>sci_tdb_juridicalPersonCode__c</v>
      </c>
      <c r="F81" s="81" t="str">
        <f t="shared" ca="1" si="7"/>
        <v>カスタム項目</v>
      </c>
      <c r="G81" s="81" t="str">
        <f t="shared" ca="1" si="8"/>
        <v>テキスト</v>
      </c>
      <c r="H81" s="83">
        <f t="shared" ca="1" si="9"/>
        <v>255</v>
      </c>
      <c r="J81" s="393" t="s">
        <v>129</v>
      </c>
    </row>
    <row r="82" spans="1:10" ht="18" hidden="1" customHeight="1" thickBot="1">
      <c r="A82" s="84" t="s">
        <v>126</v>
      </c>
      <c r="B82" s="84" t="s">
        <v>130</v>
      </c>
      <c r="C82" s="100" t="s">
        <v>97</v>
      </c>
      <c r="D82" s="85" t="str">
        <f t="shared" ca="1" si="5"/>
        <v>(TDB)企業名</v>
      </c>
      <c r="E82" s="84" t="str">
        <f t="shared" ca="1" si="6"/>
        <v>sci_tdb_tradeName__c</v>
      </c>
      <c r="F82" s="84" t="str">
        <f t="shared" ca="1" si="7"/>
        <v>カスタム項目</v>
      </c>
      <c r="G82" s="84" t="str">
        <f t="shared" ca="1" si="8"/>
        <v>テキスト</v>
      </c>
      <c r="H82" s="86">
        <f t="shared" ca="1" si="9"/>
        <v>255</v>
      </c>
      <c r="J82" s="394"/>
    </row>
    <row r="83" spans="1:10" ht="18" hidden="1" customHeight="1">
      <c r="A83" s="81" t="s">
        <v>126</v>
      </c>
      <c r="B83" s="81" t="s">
        <v>113</v>
      </c>
      <c r="C83" s="99" t="s">
        <v>97</v>
      </c>
      <c r="D83" s="82" t="str">
        <f t="shared" ca="1" si="5"/>
        <v>(TDB)郵便番号</v>
      </c>
      <c r="E83" s="81" t="str">
        <f t="shared" ca="1" si="6"/>
        <v>sci_tdb_address_postalCode__c</v>
      </c>
      <c r="F83" s="81" t="str">
        <f t="shared" ca="1" si="7"/>
        <v>カスタム項目</v>
      </c>
      <c r="G83" s="81" t="str">
        <f t="shared" ca="1" si="8"/>
        <v>テキスト</v>
      </c>
      <c r="H83" s="83">
        <f t="shared" ca="1" si="9"/>
        <v>255</v>
      </c>
      <c r="J83" s="384" t="s">
        <v>131</v>
      </c>
    </row>
    <row r="84" spans="1:10" ht="18" hidden="1" customHeight="1">
      <c r="A84" s="84" t="s">
        <v>126</v>
      </c>
      <c r="B84" s="84" t="s">
        <v>101</v>
      </c>
      <c r="C84" s="100" t="s">
        <v>97</v>
      </c>
      <c r="D84" s="85" t="str">
        <f t="shared" ca="1" si="5"/>
        <v>(TDB)都道府県</v>
      </c>
      <c r="E84" s="84" t="str">
        <f t="shared" ca="1" si="6"/>
        <v>sci_tdb_address_state__c</v>
      </c>
      <c r="F84" s="84" t="str">
        <f t="shared" ca="1" si="7"/>
        <v>カスタム項目</v>
      </c>
      <c r="G84" s="84" t="str">
        <f t="shared" ca="1" si="8"/>
        <v>テキスト</v>
      </c>
      <c r="H84" s="86">
        <f t="shared" ca="1" si="9"/>
        <v>255</v>
      </c>
      <c r="J84" s="385"/>
    </row>
    <row r="85" spans="1:10" ht="18" hidden="1" customHeight="1">
      <c r="A85" s="81" t="s">
        <v>126</v>
      </c>
      <c r="B85" s="81" t="s">
        <v>132</v>
      </c>
      <c r="C85" s="99" t="s">
        <v>97</v>
      </c>
      <c r="D85" s="82" t="str">
        <f t="shared" ca="1" si="5"/>
        <v>(TDB)市区町村</v>
      </c>
      <c r="E85" s="81" t="str">
        <f t="shared" ca="1" si="6"/>
        <v>sci_tdb_address_city__c</v>
      </c>
      <c r="F85" s="81" t="str">
        <f t="shared" ca="1" si="7"/>
        <v>カスタム項目</v>
      </c>
      <c r="G85" s="81" t="str">
        <f t="shared" ca="1" si="8"/>
        <v>テキスト</v>
      </c>
      <c r="H85" s="83">
        <f t="shared" ca="1" si="9"/>
        <v>255</v>
      </c>
      <c r="J85" s="385"/>
    </row>
    <row r="86" spans="1:10" ht="18" hidden="1" customHeight="1">
      <c r="A86" s="84" t="s">
        <v>126</v>
      </c>
      <c r="B86" s="84" t="s">
        <v>103</v>
      </c>
      <c r="C86" s="100" t="s">
        <v>97</v>
      </c>
      <c r="D86" s="85" t="str">
        <f t="shared" ca="1" si="5"/>
        <v>(TDB)地名番地・建物名</v>
      </c>
      <c r="E86" s="84" t="str">
        <f t="shared" ca="1" si="6"/>
        <v>sci_tdb_address_street__c</v>
      </c>
      <c r="F86" s="84" t="str">
        <f t="shared" ca="1" si="7"/>
        <v>カスタム項目</v>
      </c>
      <c r="G86" s="84" t="str">
        <f t="shared" ca="1" si="8"/>
        <v>テキスト</v>
      </c>
      <c r="H86" s="86">
        <f t="shared" ca="1" si="9"/>
        <v>255</v>
      </c>
      <c r="J86" s="385"/>
    </row>
    <row r="87" spans="1:10" ht="18" hidden="1" customHeight="1">
      <c r="A87" s="81" t="s">
        <v>126</v>
      </c>
      <c r="B87" s="81" t="s">
        <v>133</v>
      </c>
      <c r="C87" s="99" t="s">
        <v>97</v>
      </c>
      <c r="D87" s="82" t="str">
        <f t="shared" ca="1" si="5"/>
        <v>(TDB)主業コード</v>
      </c>
      <c r="E87" s="81" t="str">
        <f t="shared" ca="1" si="6"/>
        <v>sci_tdb_tdbMainIndustrialClassCode__c</v>
      </c>
      <c r="F87" s="81" t="str">
        <f t="shared" ca="1" si="7"/>
        <v>カスタム項目</v>
      </c>
      <c r="G87" s="81" t="str">
        <f t="shared" ca="1" si="8"/>
        <v>テキスト</v>
      </c>
      <c r="H87" s="83">
        <f t="shared" ca="1" si="9"/>
        <v>255</v>
      </c>
      <c r="J87" s="385"/>
    </row>
    <row r="88" spans="1:10" ht="18" hidden="1" customHeight="1" thickBot="1">
      <c r="A88" s="84" t="s">
        <v>126</v>
      </c>
      <c r="B88" s="84" t="s">
        <v>134</v>
      </c>
      <c r="C88" s="100" t="s">
        <v>97</v>
      </c>
      <c r="D88" s="85" t="str">
        <f t="shared" ca="1" si="5"/>
        <v>(TDB)主業</v>
      </c>
      <c r="E88" s="84" t="str">
        <f t="shared" ca="1" si="6"/>
        <v>sci_tdb_tdbMainIndustrialClassName__c</v>
      </c>
      <c r="F88" s="84" t="str">
        <f t="shared" ca="1" si="7"/>
        <v>カスタム項目</v>
      </c>
      <c r="G88" s="84" t="str">
        <f t="shared" ca="1" si="8"/>
        <v>テキスト</v>
      </c>
      <c r="H88" s="86">
        <f t="shared" ca="1" si="9"/>
        <v>255</v>
      </c>
      <c r="J88" s="386"/>
    </row>
    <row r="89" spans="1:10" ht="18" hidden="1" customHeight="1">
      <c r="A89" s="81" t="s">
        <v>126</v>
      </c>
      <c r="B89" s="81" t="s">
        <v>135</v>
      </c>
      <c r="C89" s="99" t="s">
        <v>97</v>
      </c>
      <c r="D89" s="82" t="str">
        <f t="shared" ca="1" si="5"/>
        <v>(TDB)従業コード</v>
      </c>
      <c r="E89" s="81" t="str">
        <f t="shared" ca="1" si="6"/>
        <v>sci_tdb_tdbSubIndustrialClassCode__c</v>
      </c>
      <c r="F89" s="81" t="str">
        <f t="shared" ca="1" si="7"/>
        <v>カスタム項目</v>
      </c>
      <c r="G89" s="81" t="str">
        <f t="shared" ca="1" si="8"/>
        <v>テキスト</v>
      </c>
      <c r="H89" s="83">
        <f t="shared" ca="1" si="9"/>
        <v>255</v>
      </c>
    </row>
    <row r="90" spans="1:10" ht="18" hidden="1" customHeight="1">
      <c r="A90" s="84" t="s">
        <v>126</v>
      </c>
      <c r="B90" s="84" t="s">
        <v>136</v>
      </c>
      <c r="C90" s="100" t="s">
        <v>97</v>
      </c>
      <c r="D90" s="85" t="str">
        <f t="shared" ca="1" si="5"/>
        <v>(TDB)従業</v>
      </c>
      <c r="E90" s="84" t="str">
        <f t="shared" ca="1" si="6"/>
        <v>sci_tdb_tdbSubIndustrialClassName__c</v>
      </c>
      <c r="F90" s="84" t="str">
        <f t="shared" ca="1" si="7"/>
        <v>カスタム項目</v>
      </c>
      <c r="G90" s="84" t="str">
        <f t="shared" ca="1" si="8"/>
        <v>テキスト</v>
      </c>
      <c r="H90" s="86">
        <f t="shared" ca="1" si="9"/>
        <v>255</v>
      </c>
    </row>
    <row r="91" spans="1:10" ht="18" hidden="1" customHeight="1">
      <c r="A91" s="81" t="s">
        <v>126</v>
      </c>
      <c r="B91" s="81" t="s">
        <v>137</v>
      </c>
      <c r="C91" s="99" t="s">
        <v>97</v>
      </c>
      <c r="D91" s="82" t="str">
        <f t="shared" ca="1" si="5"/>
        <v>(TDB)資本金レンジ（千円）小</v>
      </c>
      <c r="E91" s="81" t="str">
        <f t="shared" ca="1" si="6"/>
        <v>sci_tdb_legalCapitalRange_ge__c</v>
      </c>
      <c r="F91" s="81" t="str">
        <f t="shared" ca="1" si="7"/>
        <v>カスタム項目</v>
      </c>
      <c r="G91" s="81" t="str">
        <f t="shared" ca="1" si="8"/>
        <v>数値</v>
      </c>
      <c r="H91" s="83">
        <f t="shared" ca="1" si="9"/>
        <v>18</v>
      </c>
    </row>
    <row r="92" spans="1:10" ht="18" hidden="1" customHeight="1">
      <c r="A92" s="84" t="s">
        <v>126</v>
      </c>
      <c r="B92" s="84" t="s">
        <v>138</v>
      </c>
      <c r="C92" s="100" t="s">
        <v>97</v>
      </c>
      <c r="D92" s="85" t="str">
        <f t="shared" ca="1" si="5"/>
        <v>(TDB)資本金レンジ（千円）大</v>
      </c>
      <c r="E92" s="84" t="str">
        <f t="shared" ca="1" si="6"/>
        <v>sci_tdb_legalCapitalRange_lt__c</v>
      </c>
      <c r="F92" s="84" t="str">
        <f t="shared" ca="1" si="7"/>
        <v>カスタム項目</v>
      </c>
      <c r="G92" s="84" t="str">
        <f t="shared" ca="1" si="8"/>
        <v>数値</v>
      </c>
      <c r="H92" s="86">
        <f t="shared" ca="1" si="9"/>
        <v>18</v>
      </c>
    </row>
    <row r="93" spans="1:10" ht="18" hidden="1" customHeight="1">
      <c r="A93" s="81" t="s">
        <v>126</v>
      </c>
      <c r="B93" s="81" t="s">
        <v>139</v>
      </c>
      <c r="C93" s="99" t="s">
        <v>97</v>
      </c>
      <c r="D93" s="82" t="str">
        <f t="shared" ca="1" si="5"/>
        <v>(TDB)従業員レンジ 小</v>
      </c>
      <c r="E93" s="81" t="str">
        <f t="shared" ca="1" si="6"/>
        <v>sci_tdb_employeeNumberRange_ge__c</v>
      </c>
      <c r="F93" s="81" t="str">
        <f t="shared" ca="1" si="7"/>
        <v>カスタム項目</v>
      </c>
      <c r="G93" s="81" t="str">
        <f t="shared" ca="1" si="8"/>
        <v>数値</v>
      </c>
      <c r="H93" s="83">
        <f t="shared" ca="1" si="9"/>
        <v>18</v>
      </c>
    </row>
    <row r="94" spans="1:10" ht="18" hidden="1" customHeight="1">
      <c r="A94" s="84" t="s">
        <v>126</v>
      </c>
      <c r="B94" s="84" t="s">
        <v>140</v>
      </c>
      <c r="C94" s="100" t="s">
        <v>97</v>
      </c>
      <c r="D94" s="85" t="str">
        <f t="shared" ca="1" si="5"/>
        <v>(TDB)従業員レンジ 大</v>
      </c>
      <c r="E94" s="84" t="str">
        <f t="shared" ca="1" si="6"/>
        <v>sci_tdb_employeeNumberRange_lt__c</v>
      </c>
      <c r="F94" s="84" t="str">
        <f t="shared" ca="1" si="7"/>
        <v>カスタム項目</v>
      </c>
      <c r="G94" s="84" t="str">
        <f t="shared" ca="1" si="8"/>
        <v>数値</v>
      </c>
      <c r="H94" s="86">
        <f t="shared" ca="1" si="9"/>
        <v>18</v>
      </c>
    </row>
    <row r="95" spans="1:10" ht="18" hidden="1" customHeight="1">
      <c r="A95" s="81" t="s">
        <v>126</v>
      </c>
      <c r="B95" s="81" t="s">
        <v>141</v>
      </c>
      <c r="C95" s="99" t="s">
        <v>97</v>
      </c>
      <c r="D95" s="82" t="str">
        <f t="shared" ca="1" si="5"/>
        <v>(TDB)設立</v>
      </c>
      <c r="E95" s="81" t="str">
        <f t="shared" ca="1" si="6"/>
        <v>sci_tdb_establishedIn__c</v>
      </c>
      <c r="F95" s="81" t="str">
        <f t="shared" ca="1" si="7"/>
        <v>カスタム項目</v>
      </c>
      <c r="G95" s="81" t="str">
        <f t="shared" ca="1" si="8"/>
        <v>テキスト</v>
      </c>
      <c r="H95" s="83">
        <f t="shared" ca="1" si="9"/>
        <v>7</v>
      </c>
    </row>
    <row r="96" spans="1:10" ht="18" hidden="1" customHeight="1">
      <c r="A96" s="84" t="s">
        <v>126</v>
      </c>
      <c r="B96" s="84" t="s">
        <v>142</v>
      </c>
      <c r="C96" s="100" t="s">
        <v>97</v>
      </c>
      <c r="D96" s="85" t="str">
        <f t="shared" ca="1" si="5"/>
        <v>(TDB)最新決算期</v>
      </c>
      <c r="E96" s="84" t="str">
        <f t="shared" ca="1" si="6"/>
        <v>sci_tdb_latestSalesAccountingTerm__c</v>
      </c>
      <c r="F96" s="84" t="str">
        <f t="shared" ca="1" si="7"/>
        <v>カスタム項目</v>
      </c>
      <c r="G96" s="84" t="str">
        <f t="shared" ca="1" si="8"/>
        <v>テキスト</v>
      </c>
      <c r="H96" s="86">
        <f t="shared" ca="1" si="9"/>
        <v>7</v>
      </c>
    </row>
    <row r="97" spans="1:8" ht="18" hidden="1" customHeight="1">
      <c r="A97" s="81" t="s">
        <v>126</v>
      </c>
      <c r="B97" s="81" t="s">
        <v>143</v>
      </c>
      <c r="C97" s="99" t="s">
        <v>97</v>
      </c>
      <c r="D97" s="82" t="str">
        <f t="shared" ca="1" si="5"/>
        <v>(TDB)最新期業績売上高レンジ(百万円) 小</v>
      </c>
      <c r="E97" s="81" t="str">
        <f t="shared" ca="1" si="6"/>
        <v>sci_tdb_latestSalesRange_ge__c</v>
      </c>
      <c r="F97" s="81" t="str">
        <f t="shared" ca="1" si="7"/>
        <v>カスタム項目</v>
      </c>
      <c r="G97" s="81" t="str">
        <f t="shared" ca="1" si="8"/>
        <v>数値</v>
      </c>
      <c r="H97" s="83">
        <f t="shared" ca="1" si="9"/>
        <v>14</v>
      </c>
    </row>
    <row r="98" spans="1:8" ht="18" hidden="1" customHeight="1">
      <c r="A98" s="84" t="s">
        <v>126</v>
      </c>
      <c r="B98" s="84" t="s">
        <v>144</v>
      </c>
      <c r="C98" s="100" t="s">
        <v>97</v>
      </c>
      <c r="D98" s="85" t="str">
        <f t="shared" ca="1" si="5"/>
        <v>(TDB)最新期業績売上高レンジ(百万円) 大</v>
      </c>
      <c r="E98" s="84" t="str">
        <f t="shared" ca="1" si="6"/>
        <v>sci_tdb_latestSalesRange_lt__c</v>
      </c>
      <c r="F98" s="84" t="str">
        <f t="shared" ca="1" si="7"/>
        <v>カスタム項目</v>
      </c>
      <c r="G98" s="84" t="str">
        <f t="shared" ca="1" si="8"/>
        <v>数値</v>
      </c>
      <c r="H98" s="86">
        <f t="shared" ca="1" si="9"/>
        <v>14</v>
      </c>
    </row>
    <row r="99" spans="1:8" ht="18" hidden="1" customHeight="1">
      <c r="A99" s="81" t="s">
        <v>126</v>
      </c>
      <c r="B99" s="81" t="s">
        <v>145</v>
      </c>
      <c r="C99" s="99" t="s">
        <v>97</v>
      </c>
      <c r="D99" s="82" t="str">
        <f t="shared" ca="1" si="5"/>
        <v>(TDB)代表者役職</v>
      </c>
      <c r="E99" s="81" t="str">
        <f t="shared" ca="1" si="6"/>
        <v>sci_tdb_representativeTitle__c</v>
      </c>
      <c r="F99" s="81" t="str">
        <f t="shared" ca="1" si="7"/>
        <v>カスタム項目</v>
      </c>
      <c r="G99" s="81" t="str">
        <f t="shared" ca="1" si="8"/>
        <v>テキスト</v>
      </c>
      <c r="H99" s="83">
        <f t="shared" ca="1" si="9"/>
        <v>255</v>
      </c>
    </row>
    <row r="100" spans="1:8" ht="18" hidden="1" customHeight="1">
      <c r="A100" s="84" t="s">
        <v>126</v>
      </c>
      <c r="B100" s="84" t="s">
        <v>146</v>
      </c>
      <c r="C100" s="100" t="s">
        <v>97</v>
      </c>
      <c r="D100" s="85" t="str">
        <f t="shared" ca="1" si="5"/>
        <v>(TDB)代表者名カナ</v>
      </c>
      <c r="E100" s="84" t="str">
        <f t="shared" ca="1" si="6"/>
        <v>sci_tdb_representativeKanaName__c</v>
      </c>
      <c r="F100" s="84" t="str">
        <f t="shared" ca="1" si="7"/>
        <v>カスタム項目</v>
      </c>
      <c r="G100" s="84" t="str">
        <f t="shared" ca="1" si="8"/>
        <v>テキスト</v>
      </c>
      <c r="H100" s="86">
        <f t="shared" ca="1" si="9"/>
        <v>255</v>
      </c>
    </row>
    <row r="101" spans="1:8" ht="18" hidden="1" customHeight="1">
      <c r="A101" s="81" t="s">
        <v>126</v>
      </c>
      <c r="B101" s="81" t="s">
        <v>147</v>
      </c>
      <c r="C101" s="99" t="s">
        <v>97</v>
      </c>
      <c r="D101" s="82" t="str">
        <f t="shared" ca="1" si="5"/>
        <v>(TDB)代表者名</v>
      </c>
      <c r="E101" s="81" t="str">
        <f t="shared" ca="1" si="6"/>
        <v>sci_tdb_representativeName__c</v>
      </c>
      <c r="F101" s="81" t="str">
        <f t="shared" ca="1" si="7"/>
        <v>カスタム項目</v>
      </c>
      <c r="G101" s="81" t="str">
        <f t="shared" ca="1" si="8"/>
        <v>テキスト</v>
      </c>
      <c r="H101" s="83">
        <f t="shared" ca="1" si="9"/>
        <v>255</v>
      </c>
    </row>
    <row r="102" spans="1:8" ht="18" hidden="1" customHeight="1">
      <c r="A102" s="84" t="s">
        <v>126</v>
      </c>
      <c r="B102" s="84" t="s">
        <v>148</v>
      </c>
      <c r="C102" s="100" t="s">
        <v>97</v>
      </c>
      <c r="D102" s="85" t="str">
        <f t="shared" ca="1" si="5"/>
        <v>(TDB)株式公開区分</v>
      </c>
      <c r="E102" s="84" t="str">
        <f t="shared" ca="1" si="6"/>
        <v>sci_tdb_publicOffering__c</v>
      </c>
      <c r="F102" s="84" t="str">
        <f t="shared" ca="1" si="7"/>
        <v>カスタム項目</v>
      </c>
      <c r="G102" s="84" t="str">
        <f t="shared" ca="1" si="8"/>
        <v>テキスト</v>
      </c>
      <c r="H102" s="86">
        <f t="shared" ca="1" si="9"/>
        <v>22</v>
      </c>
    </row>
    <row r="103" spans="1:8" ht="18" hidden="1" customHeight="1">
      <c r="A103" s="96"/>
      <c r="B103" s="94"/>
      <c r="C103" s="99"/>
      <c r="D103" s="82" t="str">
        <f t="shared" ca="1" si="5"/>
        <v/>
      </c>
      <c r="E103" s="81" t="str">
        <f t="shared" ca="1" si="6"/>
        <v/>
      </c>
      <c r="F103" s="81" t="str">
        <f t="shared" ca="1" si="7"/>
        <v/>
      </c>
      <c r="G103" s="81" t="str">
        <f t="shared" ca="1" si="8"/>
        <v/>
      </c>
      <c r="H103" s="83" t="str">
        <f t="shared" ca="1" si="9"/>
        <v/>
      </c>
    </row>
    <row r="104" spans="1:8" ht="18" hidden="1" customHeight="1">
      <c r="A104" s="97"/>
      <c r="B104" s="93"/>
      <c r="C104" s="101"/>
      <c r="D104" s="85" t="str">
        <f t="shared" ca="1" si="5"/>
        <v/>
      </c>
      <c r="E104" s="84" t="str">
        <f t="shared" ca="1" si="6"/>
        <v/>
      </c>
      <c r="F104" s="84" t="str">
        <f t="shared" ca="1" si="7"/>
        <v/>
      </c>
      <c r="G104" s="84" t="str">
        <f t="shared" ca="1" si="8"/>
        <v/>
      </c>
      <c r="H104" s="86" t="str">
        <f t="shared" ca="1" si="9"/>
        <v/>
      </c>
    </row>
    <row r="105" spans="1:8" ht="18" hidden="1" customHeight="1">
      <c r="A105" s="96"/>
      <c r="B105" s="94"/>
      <c r="C105" s="99"/>
      <c r="D105" s="82" t="str">
        <f t="shared" ca="1" si="5"/>
        <v/>
      </c>
      <c r="E105" s="81" t="str">
        <f t="shared" ca="1" si="6"/>
        <v/>
      </c>
      <c r="F105" s="81" t="str">
        <f t="shared" ca="1" si="7"/>
        <v/>
      </c>
      <c r="G105" s="81" t="str">
        <f t="shared" ca="1" si="8"/>
        <v/>
      </c>
      <c r="H105" s="83" t="str">
        <f t="shared" ca="1" si="9"/>
        <v/>
      </c>
    </row>
    <row r="106" spans="1:8" ht="18" hidden="1" customHeight="1">
      <c r="A106" s="97"/>
      <c r="B106" s="93"/>
      <c r="C106" s="101"/>
      <c r="D106" s="85" t="str">
        <f t="shared" ca="1" si="5"/>
        <v/>
      </c>
      <c r="E106" s="84" t="str">
        <f t="shared" ca="1" si="6"/>
        <v/>
      </c>
      <c r="F106" s="84" t="str">
        <f t="shared" ca="1" si="7"/>
        <v/>
      </c>
      <c r="G106" s="84" t="str">
        <f t="shared" ca="1" si="8"/>
        <v/>
      </c>
      <c r="H106" s="86" t="str">
        <f t="shared" ca="1" si="9"/>
        <v/>
      </c>
    </row>
    <row r="107" spans="1:8" ht="18" hidden="1" customHeight="1">
      <c r="A107" s="96"/>
      <c r="B107" s="94"/>
      <c r="C107" s="99"/>
      <c r="D107" s="82" t="str">
        <f t="shared" ca="1" si="5"/>
        <v/>
      </c>
      <c r="E107" s="81" t="str">
        <f t="shared" ca="1" si="6"/>
        <v/>
      </c>
      <c r="F107" s="81" t="str">
        <f t="shared" ca="1" si="7"/>
        <v/>
      </c>
      <c r="G107" s="81" t="str">
        <f t="shared" ca="1" si="8"/>
        <v/>
      </c>
      <c r="H107" s="83" t="str">
        <f t="shared" ca="1" si="9"/>
        <v/>
      </c>
    </row>
    <row r="108" spans="1:8" ht="18" hidden="1" customHeight="1">
      <c r="A108" s="97"/>
      <c r="B108" s="93"/>
      <c r="C108" s="101"/>
      <c r="D108" s="85" t="str">
        <f t="shared" ca="1" si="5"/>
        <v/>
      </c>
      <c r="E108" s="84" t="str">
        <f t="shared" ca="1" si="6"/>
        <v/>
      </c>
      <c r="F108" s="84" t="str">
        <f t="shared" ca="1" si="7"/>
        <v/>
      </c>
      <c r="G108" s="84" t="str">
        <f t="shared" ca="1" si="8"/>
        <v/>
      </c>
      <c r="H108" s="86" t="str">
        <f t="shared" ca="1" si="9"/>
        <v/>
      </c>
    </row>
    <row r="109" spans="1:8" ht="18" hidden="1" customHeight="1">
      <c r="A109" s="96"/>
      <c r="B109" s="94"/>
      <c r="C109" s="99"/>
      <c r="D109" s="82" t="str">
        <f t="shared" ca="1" si="5"/>
        <v/>
      </c>
      <c r="E109" s="81" t="str">
        <f t="shared" ca="1" si="6"/>
        <v/>
      </c>
      <c r="F109" s="81" t="str">
        <f t="shared" ca="1" si="7"/>
        <v/>
      </c>
      <c r="G109" s="81" t="str">
        <f t="shared" ca="1" si="8"/>
        <v/>
      </c>
      <c r="H109" s="83" t="str">
        <f t="shared" ca="1" si="9"/>
        <v/>
      </c>
    </row>
    <row r="110" spans="1:8" ht="18" hidden="1" customHeight="1">
      <c r="A110" s="97"/>
      <c r="B110" s="93"/>
      <c r="C110" s="101"/>
      <c r="D110" s="85" t="str">
        <f t="shared" ca="1" si="5"/>
        <v/>
      </c>
      <c r="E110" s="84" t="str">
        <f t="shared" ca="1" si="6"/>
        <v/>
      </c>
      <c r="F110" s="84" t="str">
        <f t="shared" ca="1" si="7"/>
        <v/>
      </c>
      <c r="G110" s="84" t="str">
        <f t="shared" ca="1" si="8"/>
        <v/>
      </c>
      <c r="H110" s="86" t="str">
        <f t="shared" ca="1" si="9"/>
        <v/>
      </c>
    </row>
    <row r="111" spans="1:8" ht="18" hidden="1" customHeight="1">
      <c r="A111" s="96"/>
      <c r="B111" s="94"/>
      <c r="C111" s="99"/>
      <c r="D111" s="82" t="str">
        <f t="shared" ca="1" si="5"/>
        <v/>
      </c>
      <c r="E111" s="81" t="str">
        <f t="shared" ca="1" si="6"/>
        <v/>
      </c>
      <c r="F111" s="81" t="str">
        <f t="shared" ca="1" si="7"/>
        <v/>
      </c>
      <c r="G111" s="81" t="str">
        <f t="shared" ca="1" si="8"/>
        <v/>
      </c>
      <c r="H111" s="83" t="str">
        <f t="shared" ca="1" si="9"/>
        <v/>
      </c>
    </row>
    <row r="112" spans="1:8" ht="18" hidden="1" customHeight="1">
      <c r="A112" s="97"/>
      <c r="B112" s="93"/>
      <c r="C112" s="101"/>
      <c r="D112" s="85" t="str">
        <f t="shared" ca="1" si="5"/>
        <v/>
      </c>
      <c r="E112" s="84" t="str">
        <f t="shared" ca="1" si="6"/>
        <v/>
      </c>
      <c r="F112" s="84" t="str">
        <f t="shared" ca="1" si="7"/>
        <v/>
      </c>
      <c r="G112" s="84" t="str">
        <f t="shared" ca="1" si="8"/>
        <v/>
      </c>
      <c r="H112" s="86" t="str">
        <f t="shared" ca="1" si="9"/>
        <v/>
      </c>
    </row>
    <row r="113" spans="1:8" ht="18" hidden="1" customHeight="1">
      <c r="A113" s="96"/>
      <c r="B113" s="94"/>
      <c r="C113" s="99"/>
      <c r="D113" s="82" t="str">
        <f t="shared" ca="1" si="5"/>
        <v/>
      </c>
      <c r="E113" s="81" t="str">
        <f t="shared" ca="1" si="6"/>
        <v/>
      </c>
      <c r="F113" s="81" t="str">
        <f t="shared" ca="1" si="7"/>
        <v/>
      </c>
      <c r="G113" s="81" t="str">
        <f t="shared" ca="1" si="8"/>
        <v/>
      </c>
      <c r="H113" s="83" t="str">
        <f t="shared" ca="1" si="9"/>
        <v/>
      </c>
    </row>
    <row r="114" spans="1:8" ht="18" hidden="1" customHeight="1">
      <c r="A114" s="97"/>
      <c r="B114" s="93"/>
      <c r="C114" s="101"/>
      <c r="D114" s="85" t="str">
        <f t="shared" ca="1" si="5"/>
        <v/>
      </c>
      <c r="E114" s="84" t="str">
        <f t="shared" ca="1" si="6"/>
        <v/>
      </c>
      <c r="F114" s="84" t="str">
        <f t="shared" ca="1" si="7"/>
        <v/>
      </c>
      <c r="G114" s="84" t="str">
        <f t="shared" ca="1" si="8"/>
        <v/>
      </c>
      <c r="H114" s="86" t="str">
        <f t="shared" ca="1" si="9"/>
        <v/>
      </c>
    </row>
    <row r="115" spans="1:8" ht="18" hidden="1" customHeight="1">
      <c r="A115" s="96"/>
      <c r="B115" s="94"/>
      <c r="C115" s="99"/>
      <c r="D115" s="82" t="str">
        <f t="shared" ca="1" si="5"/>
        <v/>
      </c>
      <c r="E115" s="81" t="str">
        <f t="shared" ca="1" si="6"/>
        <v/>
      </c>
      <c r="F115" s="81" t="str">
        <f t="shared" ca="1" si="7"/>
        <v/>
      </c>
      <c r="G115" s="81" t="str">
        <f t="shared" ca="1" si="8"/>
        <v/>
      </c>
      <c r="H115" s="83" t="str">
        <f t="shared" ca="1" si="9"/>
        <v/>
      </c>
    </row>
    <row r="116" spans="1:8" ht="18" hidden="1" customHeight="1">
      <c r="A116" s="97"/>
      <c r="B116" s="93"/>
      <c r="C116" s="101"/>
      <c r="D116" s="85" t="str">
        <f t="shared" ca="1" si="5"/>
        <v/>
      </c>
      <c r="E116" s="84" t="str">
        <f t="shared" ca="1" si="6"/>
        <v/>
      </c>
      <c r="F116" s="84" t="str">
        <f t="shared" ca="1" si="7"/>
        <v/>
      </c>
      <c r="G116" s="84" t="str">
        <f t="shared" ca="1" si="8"/>
        <v/>
      </c>
      <c r="H116" s="86" t="str">
        <f t="shared" ca="1" si="9"/>
        <v/>
      </c>
    </row>
    <row r="117" spans="1:8" ht="18" hidden="1" customHeight="1">
      <c r="A117" s="96"/>
      <c r="B117" s="94"/>
      <c r="C117" s="99"/>
      <c r="D117" s="82" t="str">
        <f t="shared" ca="1" si="5"/>
        <v/>
      </c>
      <c r="E117" s="81" t="str">
        <f t="shared" ca="1" si="6"/>
        <v/>
      </c>
      <c r="F117" s="81" t="str">
        <f t="shared" ca="1" si="7"/>
        <v/>
      </c>
      <c r="G117" s="81" t="str">
        <f t="shared" ca="1" si="8"/>
        <v/>
      </c>
      <c r="H117" s="83" t="str">
        <f t="shared" ca="1" si="9"/>
        <v/>
      </c>
    </row>
    <row r="118" spans="1:8" ht="18" hidden="1" customHeight="1">
      <c r="A118" s="97"/>
      <c r="B118" s="93"/>
      <c r="C118" s="101"/>
      <c r="D118" s="85" t="str">
        <f t="shared" ca="1" si="5"/>
        <v/>
      </c>
      <c r="E118" s="84" t="str">
        <f t="shared" ca="1" si="6"/>
        <v/>
      </c>
      <c r="F118" s="84" t="str">
        <f t="shared" ca="1" si="7"/>
        <v/>
      </c>
      <c r="G118" s="84" t="str">
        <f t="shared" ca="1" si="8"/>
        <v/>
      </c>
      <c r="H118" s="86" t="str">
        <f t="shared" ca="1" si="9"/>
        <v/>
      </c>
    </row>
    <row r="119" spans="1:8" ht="18" hidden="1" customHeight="1">
      <c r="A119" s="96"/>
      <c r="B119" s="94"/>
      <c r="C119" s="99"/>
      <c r="D119" s="82" t="str">
        <f t="shared" ca="1" si="5"/>
        <v/>
      </c>
      <c r="E119" s="81" t="str">
        <f t="shared" ca="1" si="6"/>
        <v/>
      </c>
      <c r="F119" s="81" t="str">
        <f t="shared" ca="1" si="7"/>
        <v/>
      </c>
      <c r="G119" s="81" t="str">
        <f t="shared" ca="1" si="8"/>
        <v/>
      </c>
      <c r="H119" s="83" t="str">
        <f t="shared" ca="1" si="9"/>
        <v/>
      </c>
    </row>
    <row r="120" spans="1:8" ht="18" hidden="1" customHeight="1">
      <c r="A120" s="97"/>
      <c r="B120" s="93"/>
      <c r="C120" s="101"/>
      <c r="D120" s="85" t="str">
        <f t="shared" ca="1" si="5"/>
        <v/>
      </c>
      <c r="E120" s="84" t="str">
        <f t="shared" ca="1" si="6"/>
        <v/>
      </c>
      <c r="F120" s="84" t="str">
        <f t="shared" ca="1" si="7"/>
        <v/>
      </c>
      <c r="G120" s="84" t="str">
        <f t="shared" ca="1" si="8"/>
        <v/>
      </c>
      <c r="H120" s="86" t="str">
        <f t="shared" ca="1" si="9"/>
        <v/>
      </c>
    </row>
    <row r="121" spans="1:8" ht="18" hidden="1" customHeight="1">
      <c r="A121" s="96"/>
      <c r="B121" s="94"/>
      <c r="C121" s="99"/>
      <c r="D121" s="82" t="str">
        <f t="shared" ca="1" si="5"/>
        <v/>
      </c>
      <c r="E121" s="81" t="str">
        <f t="shared" ca="1" si="6"/>
        <v/>
      </c>
      <c r="F121" s="81" t="str">
        <f t="shared" ca="1" si="7"/>
        <v/>
      </c>
      <c r="G121" s="81" t="str">
        <f t="shared" ca="1" si="8"/>
        <v/>
      </c>
      <c r="H121" s="83" t="str">
        <f t="shared" ca="1" si="9"/>
        <v/>
      </c>
    </row>
    <row r="122" spans="1:8" ht="18" hidden="1" customHeight="1">
      <c r="A122" s="97"/>
      <c r="B122" s="93"/>
      <c r="C122" s="101"/>
      <c r="D122" s="85" t="str">
        <f t="shared" ca="1" si="5"/>
        <v/>
      </c>
      <c r="E122" s="84" t="str">
        <f t="shared" ca="1" si="6"/>
        <v/>
      </c>
      <c r="F122" s="84" t="str">
        <f t="shared" ca="1" si="7"/>
        <v/>
      </c>
      <c r="G122" s="84" t="str">
        <f t="shared" ca="1" si="8"/>
        <v/>
      </c>
      <c r="H122" s="86" t="str">
        <f t="shared" ca="1" si="9"/>
        <v/>
      </c>
    </row>
    <row r="123" spans="1:8" ht="18" hidden="1" customHeight="1">
      <c r="A123" s="96"/>
      <c r="B123" s="94"/>
      <c r="C123" s="99"/>
      <c r="D123" s="82" t="str">
        <f t="shared" ca="1" si="5"/>
        <v/>
      </c>
      <c r="E123" s="81" t="str">
        <f t="shared" ca="1" si="6"/>
        <v/>
      </c>
      <c r="F123" s="81" t="str">
        <f t="shared" ca="1" si="7"/>
        <v/>
      </c>
      <c r="G123" s="81" t="str">
        <f t="shared" ca="1" si="8"/>
        <v/>
      </c>
      <c r="H123" s="83" t="str">
        <f t="shared" ca="1" si="9"/>
        <v/>
      </c>
    </row>
    <row r="124" spans="1:8" ht="18" hidden="1" customHeight="1">
      <c r="A124" s="97"/>
      <c r="B124" s="93"/>
      <c r="C124" s="101"/>
      <c r="D124" s="85" t="str">
        <f t="shared" ca="1" si="5"/>
        <v/>
      </c>
      <c r="E124" s="84" t="str">
        <f t="shared" ca="1" si="6"/>
        <v/>
      </c>
      <c r="F124" s="84" t="str">
        <f t="shared" ca="1" si="7"/>
        <v/>
      </c>
      <c r="G124" s="84" t="str">
        <f t="shared" ca="1" si="8"/>
        <v/>
      </c>
      <c r="H124" s="86" t="str">
        <f t="shared" ca="1" si="9"/>
        <v/>
      </c>
    </row>
    <row r="125" spans="1:8" ht="18" hidden="1" customHeight="1">
      <c r="A125" s="96"/>
      <c r="B125" s="94"/>
      <c r="C125" s="99"/>
      <c r="D125" s="82" t="str">
        <f t="shared" ca="1" si="5"/>
        <v/>
      </c>
      <c r="E125" s="81" t="str">
        <f t="shared" ca="1" si="6"/>
        <v/>
      </c>
      <c r="F125" s="81" t="str">
        <f t="shared" ca="1" si="7"/>
        <v/>
      </c>
      <c r="G125" s="81" t="str">
        <f t="shared" ca="1" si="8"/>
        <v/>
      </c>
      <c r="H125" s="83" t="str">
        <f t="shared" ca="1" si="9"/>
        <v/>
      </c>
    </row>
    <row r="126" spans="1:8" ht="18" hidden="1" customHeight="1">
      <c r="A126" s="97"/>
      <c r="B126" s="93"/>
      <c r="C126" s="101"/>
      <c r="D126" s="85" t="str">
        <f t="shared" ca="1" si="5"/>
        <v/>
      </c>
      <c r="E126" s="84" t="str">
        <f t="shared" ca="1" si="6"/>
        <v/>
      </c>
      <c r="F126" s="84" t="str">
        <f t="shared" ca="1" si="7"/>
        <v/>
      </c>
      <c r="G126" s="84" t="str">
        <f t="shared" ca="1" si="8"/>
        <v/>
      </c>
      <c r="H126" s="86" t="str">
        <f t="shared" ca="1" si="9"/>
        <v/>
      </c>
    </row>
    <row r="127" spans="1:8" ht="18" hidden="1" customHeight="1">
      <c r="A127" s="96"/>
      <c r="B127" s="94"/>
      <c r="C127" s="99"/>
      <c r="D127" s="82" t="str">
        <f t="shared" ca="1" si="5"/>
        <v/>
      </c>
      <c r="E127" s="81" t="str">
        <f t="shared" ca="1" si="6"/>
        <v/>
      </c>
      <c r="F127" s="81" t="str">
        <f t="shared" ca="1" si="7"/>
        <v/>
      </c>
      <c r="G127" s="81" t="str">
        <f t="shared" ca="1" si="8"/>
        <v/>
      </c>
      <c r="H127" s="83" t="str">
        <f t="shared" ca="1" si="9"/>
        <v/>
      </c>
    </row>
    <row r="128" spans="1:8" ht="18" hidden="1" customHeight="1">
      <c r="A128" s="97"/>
      <c r="B128" s="93"/>
      <c r="C128" s="101"/>
      <c r="D128" s="85" t="str">
        <f t="shared" ca="1" si="5"/>
        <v/>
      </c>
      <c r="E128" s="84" t="str">
        <f t="shared" ca="1" si="6"/>
        <v/>
      </c>
      <c r="F128" s="84" t="str">
        <f t="shared" ca="1" si="7"/>
        <v/>
      </c>
      <c r="G128" s="84" t="str">
        <f t="shared" ca="1" si="8"/>
        <v/>
      </c>
      <c r="H128" s="86" t="str">
        <f t="shared" ca="1" si="9"/>
        <v/>
      </c>
    </row>
    <row r="129" spans="1:8" ht="18" hidden="1" customHeight="1">
      <c r="A129" s="96"/>
      <c r="B129" s="94"/>
      <c r="C129" s="99"/>
      <c r="D129" s="82" t="str">
        <f t="shared" ca="1" si="5"/>
        <v/>
      </c>
      <c r="E129" s="81" t="str">
        <f t="shared" ca="1" si="6"/>
        <v/>
      </c>
      <c r="F129" s="81" t="str">
        <f t="shared" ca="1" si="7"/>
        <v/>
      </c>
      <c r="G129" s="81" t="str">
        <f t="shared" ca="1" si="8"/>
        <v/>
      </c>
      <c r="H129" s="83" t="str">
        <f t="shared" ca="1" si="9"/>
        <v/>
      </c>
    </row>
    <row r="130" spans="1:8" ht="18" hidden="1" customHeight="1">
      <c r="A130" s="97"/>
      <c r="B130" s="93"/>
      <c r="C130" s="101"/>
      <c r="D130" s="85" t="str">
        <f t="shared" ca="1" si="5"/>
        <v/>
      </c>
      <c r="E130" s="84" t="str">
        <f t="shared" ca="1" si="6"/>
        <v/>
      </c>
      <c r="F130" s="84" t="str">
        <f t="shared" ca="1" si="7"/>
        <v/>
      </c>
      <c r="G130" s="84" t="str">
        <f t="shared" ca="1" si="8"/>
        <v/>
      </c>
      <c r="H130" s="86" t="str">
        <f t="shared" ca="1" si="9"/>
        <v/>
      </c>
    </row>
    <row r="131" spans="1:8" ht="18" hidden="1" customHeight="1">
      <c r="A131" s="96"/>
      <c r="B131" s="94"/>
      <c r="C131" s="99"/>
      <c r="D131" s="82" t="str">
        <f t="shared" ca="1" si="5"/>
        <v/>
      </c>
      <c r="E131" s="81" t="str">
        <f t="shared" ca="1" si="6"/>
        <v/>
      </c>
      <c r="F131" s="81" t="str">
        <f t="shared" ca="1" si="7"/>
        <v/>
      </c>
      <c r="G131" s="81" t="str">
        <f t="shared" ca="1" si="8"/>
        <v/>
      </c>
      <c r="H131" s="83" t="str">
        <f t="shared" ca="1" si="9"/>
        <v/>
      </c>
    </row>
    <row r="132" spans="1:8" ht="18" hidden="1" customHeight="1">
      <c r="A132" s="97"/>
      <c r="B132" s="93"/>
      <c r="C132" s="101"/>
      <c r="D132" s="85" t="str">
        <f t="shared" ca="1" si="5"/>
        <v/>
      </c>
      <c r="E132" s="84" t="str">
        <f t="shared" ca="1" si="6"/>
        <v/>
      </c>
      <c r="F132" s="84" t="str">
        <f t="shared" ca="1" si="7"/>
        <v/>
      </c>
      <c r="G132" s="84" t="str">
        <f t="shared" ca="1" si="8"/>
        <v/>
      </c>
      <c r="H132" s="86" t="str">
        <f t="shared" ca="1" si="9"/>
        <v/>
      </c>
    </row>
    <row r="133" spans="1:8" ht="18" hidden="1" customHeight="1">
      <c r="A133" s="96"/>
      <c r="B133" s="94"/>
      <c r="C133" s="99"/>
      <c r="D133" s="82" t="str">
        <f t="shared" ca="1" si="5"/>
        <v/>
      </c>
      <c r="E133" s="81" t="str">
        <f t="shared" ca="1" si="6"/>
        <v/>
      </c>
      <c r="F133" s="81" t="str">
        <f t="shared" ca="1" si="7"/>
        <v/>
      </c>
      <c r="G133" s="81" t="str">
        <f t="shared" ca="1" si="8"/>
        <v/>
      </c>
      <c r="H133" s="83" t="str">
        <f t="shared" ca="1" si="9"/>
        <v/>
      </c>
    </row>
    <row r="134" spans="1:8" ht="18" hidden="1" customHeight="1">
      <c r="A134" s="97"/>
      <c r="B134" s="93"/>
      <c r="C134" s="101"/>
      <c r="D134" s="85" t="str">
        <f t="shared" ca="1" si="5"/>
        <v/>
      </c>
      <c r="E134" s="84" t="str">
        <f t="shared" ca="1" si="6"/>
        <v/>
      </c>
      <c r="F134" s="84" t="str">
        <f t="shared" ca="1" si="7"/>
        <v/>
      </c>
      <c r="G134" s="84" t="str">
        <f t="shared" ca="1" si="8"/>
        <v/>
      </c>
      <c r="H134" s="86" t="str">
        <f t="shared" ca="1" si="9"/>
        <v/>
      </c>
    </row>
    <row r="135" spans="1:8" ht="18" hidden="1" customHeight="1">
      <c r="A135" s="96"/>
      <c r="B135" s="94"/>
      <c r="C135" s="99"/>
      <c r="D135" s="82" t="str">
        <f t="shared" ca="1" si="5"/>
        <v/>
      </c>
      <c r="E135" s="81" t="str">
        <f t="shared" ca="1" si="6"/>
        <v/>
      </c>
      <c r="F135" s="81" t="str">
        <f t="shared" ca="1" si="7"/>
        <v/>
      </c>
      <c r="G135" s="81" t="str">
        <f t="shared" ca="1" si="8"/>
        <v/>
      </c>
      <c r="H135" s="83" t="str">
        <f t="shared" ca="1" si="9"/>
        <v/>
      </c>
    </row>
    <row r="136" spans="1:8" ht="18" hidden="1" customHeight="1">
      <c r="A136" s="97"/>
      <c r="B136" s="93"/>
      <c r="C136" s="101"/>
      <c r="D136" s="85" t="str">
        <f t="shared" ca="1" si="5"/>
        <v/>
      </c>
      <c r="E136" s="84" t="str">
        <f t="shared" ca="1" si="6"/>
        <v/>
      </c>
      <c r="F136" s="84" t="str">
        <f t="shared" ca="1" si="7"/>
        <v/>
      </c>
      <c r="G136" s="84" t="str">
        <f t="shared" ref="G136:G178" ca="1" si="10">IF(NOT($B136=""),VLOOKUP($B136,INDIRECT(CONCATENATE($A136,"VLK")),5,0),"")</f>
        <v/>
      </c>
      <c r="H136" s="86" t="str">
        <f t="shared" ref="H136:H178" ca="1" si="11">IF(NOT($B136=""),VLOOKUP($B136,INDIRECT(CONCATENATE($A136,"VLK")),6,0),"")</f>
        <v/>
      </c>
    </row>
    <row r="137" spans="1:8" ht="18" hidden="1" customHeight="1">
      <c r="A137" s="96"/>
      <c r="B137" s="94"/>
      <c r="C137" s="99"/>
      <c r="D137" s="82" t="str">
        <f t="shared" ca="1" si="5"/>
        <v/>
      </c>
      <c r="E137" s="81" t="str">
        <f t="shared" ca="1" si="6"/>
        <v/>
      </c>
      <c r="F137" s="81" t="str">
        <f t="shared" ca="1" si="7"/>
        <v/>
      </c>
      <c r="G137" s="81" t="str">
        <f t="shared" ca="1" si="10"/>
        <v/>
      </c>
      <c r="H137" s="83" t="str">
        <f t="shared" ca="1" si="11"/>
        <v/>
      </c>
    </row>
    <row r="138" spans="1:8" ht="18" hidden="1" customHeight="1">
      <c r="A138" s="97"/>
      <c r="B138" s="93"/>
      <c r="C138" s="101"/>
      <c r="D138" s="85" t="str">
        <f t="shared" ca="1" si="5"/>
        <v/>
      </c>
      <c r="E138" s="84" t="str">
        <f t="shared" ca="1" si="6"/>
        <v/>
      </c>
      <c r="F138" s="84" t="str">
        <f t="shared" ca="1" si="7"/>
        <v/>
      </c>
      <c r="G138" s="84" t="str">
        <f t="shared" ca="1" si="10"/>
        <v/>
      </c>
      <c r="H138" s="86" t="str">
        <f t="shared" ca="1" si="11"/>
        <v/>
      </c>
    </row>
    <row r="139" spans="1:8" ht="18" hidden="1" customHeight="1">
      <c r="A139" s="96"/>
      <c r="B139" s="94"/>
      <c r="C139" s="99"/>
      <c r="D139" s="82" t="str">
        <f t="shared" ca="1" si="5"/>
        <v/>
      </c>
      <c r="E139" s="81" t="str">
        <f t="shared" ca="1" si="6"/>
        <v/>
      </c>
      <c r="F139" s="81" t="str">
        <f t="shared" ca="1" si="7"/>
        <v/>
      </c>
      <c r="G139" s="81" t="str">
        <f t="shared" ca="1" si="10"/>
        <v/>
      </c>
      <c r="H139" s="83" t="str">
        <f t="shared" ca="1" si="11"/>
        <v/>
      </c>
    </row>
    <row r="140" spans="1:8" ht="18" hidden="1" customHeight="1">
      <c r="A140" s="97"/>
      <c r="B140" s="93"/>
      <c r="C140" s="101"/>
      <c r="D140" s="85" t="str">
        <f t="shared" ca="1" si="5"/>
        <v/>
      </c>
      <c r="E140" s="84" t="str">
        <f t="shared" ca="1" si="6"/>
        <v/>
      </c>
      <c r="F140" s="84" t="str">
        <f t="shared" ca="1" si="7"/>
        <v/>
      </c>
      <c r="G140" s="84" t="str">
        <f t="shared" ca="1" si="10"/>
        <v/>
      </c>
      <c r="H140" s="86" t="str">
        <f t="shared" ca="1" si="11"/>
        <v/>
      </c>
    </row>
    <row r="141" spans="1:8" ht="18" hidden="1" customHeight="1">
      <c r="A141" s="96"/>
      <c r="B141" s="94"/>
      <c r="C141" s="99"/>
      <c r="D141" s="82" t="str">
        <f t="shared" ca="1" si="5"/>
        <v/>
      </c>
      <c r="E141" s="81" t="str">
        <f t="shared" ca="1" si="6"/>
        <v/>
      </c>
      <c r="F141" s="81" t="str">
        <f t="shared" ca="1" si="7"/>
        <v/>
      </c>
      <c r="G141" s="81" t="str">
        <f t="shared" ca="1" si="10"/>
        <v/>
      </c>
      <c r="H141" s="83" t="str">
        <f t="shared" ca="1" si="11"/>
        <v/>
      </c>
    </row>
    <row r="142" spans="1:8" ht="18" hidden="1" customHeight="1">
      <c r="A142" s="97"/>
      <c r="B142" s="93"/>
      <c r="C142" s="101"/>
      <c r="D142" s="85" t="str">
        <f t="shared" ca="1" si="5"/>
        <v/>
      </c>
      <c r="E142" s="84" t="str">
        <f t="shared" ca="1" si="6"/>
        <v/>
      </c>
      <c r="F142" s="84" t="str">
        <f t="shared" ca="1" si="7"/>
        <v/>
      </c>
      <c r="G142" s="84" t="str">
        <f t="shared" ca="1" si="10"/>
        <v/>
      </c>
      <c r="H142" s="86" t="str">
        <f t="shared" ca="1" si="11"/>
        <v/>
      </c>
    </row>
    <row r="143" spans="1:8" ht="18" hidden="1" customHeight="1">
      <c r="A143" s="96"/>
      <c r="B143" s="94"/>
      <c r="C143" s="99"/>
      <c r="D143" s="82" t="str">
        <f t="shared" ca="1" si="5"/>
        <v/>
      </c>
      <c r="E143" s="81" t="str">
        <f t="shared" ca="1" si="6"/>
        <v/>
      </c>
      <c r="F143" s="81" t="str">
        <f t="shared" ca="1" si="7"/>
        <v/>
      </c>
      <c r="G143" s="81" t="str">
        <f t="shared" ca="1" si="10"/>
        <v/>
      </c>
      <c r="H143" s="83" t="str">
        <f t="shared" ca="1" si="11"/>
        <v/>
      </c>
    </row>
    <row r="144" spans="1:8" ht="18" hidden="1" customHeight="1">
      <c r="A144" s="97"/>
      <c r="B144" s="93"/>
      <c r="C144" s="101"/>
      <c r="D144" s="85" t="str">
        <f t="shared" ca="1" si="5"/>
        <v/>
      </c>
      <c r="E144" s="84" t="str">
        <f t="shared" ca="1" si="6"/>
        <v/>
      </c>
      <c r="F144" s="84" t="str">
        <f t="shared" ca="1" si="7"/>
        <v/>
      </c>
      <c r="G144" s="84" t="str">
        <f t="shared" ca="1" si="10"/>
        <v/>
      </c>
      <c r="H144" s="86" t="str">
        <f t="shared" ca="1" si="11"/>
        <v/>
      </c>
    </row>
    <row r="145" spans="1:8" ht="18" hidden="1" customHeight="1">
      <c r="A145" s="96"/>
      <c r="B145" s="94"/>
      <c r="C145" s="99"/>
      <c r="D145" s="82" t="str">
        <f t="shared" ca="1" si="5"/>
        <v/>
      </c>
      <c r="E145" s="81" t="str">
        <f t="shared" ca="1" si="6"/>
        <v/>
      </c>
      <c r="F145" s="81" t="str">
        <f t="shared" ca="1" si="7"/>
        <v/>
      </c>
      <c r="G145" s="81" t="str">
        <f t="shared" ca="1" si="10"/>
        <v/>
      </c>
      <c r="H145" s="83" t="str">
        <f t="shared" ca="1" si="11"/>
        <v/>
      </c>
    </row>
    <row r="146" spans="1:8" ht="18" hidden="1" customHeight="1">
      <c r="A146" s="97"/>
      <c r="B146" s="93"/>
      <c r="C146" s="101"/>
      <c r="D146" s="85" t="str">
        <f t="shared" ca="1" si="5"/>
        <v/>
      </c>
      <c r="E146" s="84" t="str">
        <f t="shared" ca="1" si="6"/>
        <v/>
      </c>
      <c r="F146" s="84" t="str">
        <f t="shared" ca="1" si="7"/>
        <v/>
      </c>
      <c r="G146" s="84" t="str">
        <f t="shared" ca="1" si="10"/>
        <v/>
      </c>
      <c r="H146" s="86" t="str">
        <f t="shared" ca="1" si="11"/>
        <v/>
      </c>
    </row>
    <row r="147" spans="1:8" ht="18" hidden="1" customHeight="1">
      <c r="A147" s="96"/>
      <c r="B147" s="94"/>
      <c r="C147" s="99"/>
      <c r="D147" s="82" t="str">
        <f t="shared" ca="1" si="5"/>
        <v/>
      </c>
      <c r="E147" s="81" t="str">
        <f t="shared" ca="1" si="6"/>
        <v/>
      </c>
      <c r="F147" s="81" t="str">
        <f t="shared" ca="1" si="7"/>
        <v/>
      </c>
      <c r="G147" s="81" t="str">
        <f t="shared" ca="1" si="10"/>
        <v/>
      </c>
      <c r="H147" s="83" t="str">
        <f t="shared" ca="1" si="11"/>
        <v/>
      </c>
    </row>
    <row r="148" spans="1:8" ht="18" hidden="1" customHeight="1">
      <c r="A148" s="97"/>
      <c r="B148" s="93"/>
      <c r="C148" s="101"/>
      <c r="D148" s="85" t="str">
        <f t="shared" ca="1" si="5"/>
        <v/>
      </c>
      <c r="E148" s="84" t="str">
        <f t="shared" ca="1" si="6"/>
        <v/>
      </c>
      <c r="F148" s="84" t="str">
        <f t="shared" ca="1" si="7"/>
        <v/>
      </c>
      <c r="G148" s="84" t="str">
        <f t="shared" ca="1" si="10"/>
        <v/>
      </c>
      <c r="H148" s="86" t="str">
        <f t="shared" ca="1" si="11"/>
        <v/>
      </c>
    </row>
    <row r="149" spans="1:8" ht="18" hidden="1" customHeight="1">
      <c r="A149" s="96"/>
      <c r="B149" s="94"/>
      <c r="C149" s="99"/>
      <c r="D149" s="82" t="str">
        <f t="shared" ca="1" si="5"/>
        <v/>
      </c>
      <c r="E149" s="81" t="str">
        <f t="shared" ca="1" si="6"/>
        <v/>
      </c>
      <c r="F149" s="81" t="str">
        <f t="shared" ca="1" si="7"/>
        <v/>
      </c>
      <c r="G149" s="81" t="str">
        <f t="shared" ca="1" si="10"/>
        <v/>
      </c>
      <c r="H149" s="83" t="str">
        <f t="shared" ca="1" si="11"/>
        <v/>
      </c>
    </row>
    <row r="150" spans="1:8" ht="18" hidden="1" customHeight="1">
      <c r="A150" s="97"/>
      <c r="B150" s="93"/>
      <c r="C150" s="101"/>
      <c r="D150" s="85" t="str">
        <f t="shared" ca="1" si="5"/>
        <v/>
      </c>
      <c r="E150" s="84" t="str">
        <f t="shared" ca="1" si="6"/>
        <v/>
      </c>
      <c r="F150" s="84" t="str">
        <f t="shared" ca="1" si="7"/>
        <v/>
      </c>
      <c r="G150" s="84" t="str">
        <f t="shared" ca="1" si="10"/>
        <v/>
      </c>
      <c r="H150" s="86" t="str">
        <f t="shared" ca="1" si="11"/>
        <v/>
      </c>
    </row>
    <row r="151" spans="1:8" ht="18" hidden="1" customHeight="1">
      <c r="A151" s="96"/>
      <c r="B151" s="94"/>
      <c r="C151" s="99"/>
      <c r="D151" s="82" t="str">
        <f t="shared" ca="1" si="5"/>
        <v/>
      </c>
      <c r="E151" s="81" t="str">
        <f t="shared" ca="1" si="6"/>
        <v/>
      </c>
      <c r="F151" s="81" t="str">
        <f t="shared" ca="1" si="7"/>
        <v/>
      </c>
      <c r="G151" s="81" t="str">
        <f t="shared" ca="1" si="10"/>
        <v/>
      </c>
      <c r="H151" s="83" t="str">
        <f t="shared" ca="1" si="11"/>
        <v/>
      </c>
    </row>
    <row r="152" spans="1:8" ht="18" hidden="1" customHeight="1">
      <c r="A152" s="97"/>
      <c r="B152" s="93"/>
      <c r="C152" s="101"/>
      <c r="D152" s="85" t="str">
        <f t="shared" ca="1" si="5"/>
        <v/>
      </c>
      <c r="E152" s="84" t="str">
        <f t="shared" ca="1" si="6"/>
        <v/>
      </c>
      <c r="F152" s="84" t="str">
        <f t="shared" ca="1" si="7"/>
        <v/>
      </c>
      <c r="G152" s="84" t="str">
        <f t="shared" ca="1" si="10"/>
        <v/>
      </c>
      <c r="H152" s="86" t="str">
        <f t="shared" ca="1" si="11"/>
        <v/>
      </c>
    </row>
    <row r="153" spans="1:8" ht="18" hidden="1" customHeight="1">
      <c r="A153" s="96"/>
      <c r="B153" s="94"/>
      <c r="C153" s="99"/>
      <c r="D153" s="82" t="str">
        <f t="shared" ca="1" si="5"/>
        <v/>
      </c>
      <c r="E153" s="81" t="str">
        <f t="shared" ca="1" si="6"/>
        <v/>
      </c>
      <c r="F153" s="81" t="str">
        <f t="shared" ca="1" si="7"/>
        <v/>
      </c>
      <c r="G153" s="81" t="str">
        <f t="shared" ca="1" si="10"/>
        <v/>
      </c>
      <c r="H153" s="83" t="str">
        <f t="shared" ca="1" si="11"/>
        <v/>
      </c>
    </row>
    <row r="154" spans="1:8" ht="18" hidden="1" customHeight="1">
      <c r="A154" s="97"/>
      <c r="B154" s="93"/>
      <c r="C154" s="101"/>
      <c r="D154" s="85" t="str">
        <f t="shared" ca="1" si="5"/>
        <v/>
      </c>
      <c r="E154" s="84" t="str">
        <f t="shared" ca="1" si="6"/>
        <v/>
      </c>
      <c r="F154" s="84" t="str">
        <f t="shared" ca="1" si="7"/>
        <v/>
      </c>
      <c r="G154" s="84" t="str">
        <f t="shared" ca="1" si="10"/>
        <v/>
      </c>
      <c r="H154" s="86" t="str">
        <f t="shared" ca="1" si="11"/>
        <v/>
      </c>
    </row>
    <row r="155" spans="1:8" ht="18" hidden="1" customHeight="1">
      <c r="A155" s="96"/>
      <c r="B155" s="94"/>
      <c r="C155" s="99"/>
      <c r="D155" s="82" t="str">
        <f t="shared" ca="1" si="5"/>
        <v/>
      </c>
      <c r="E155" s="81" t="str">
        <f t="shared" ca="1" si="6"/>
        <v/>
      </c>
      <c r="F155" s="81" t="str">
        <f t="shared" ca="1" si="7"/>
        <v/>
      </c>
      <c r="G155" s="81" t="str">
        <f t="shared" ca="1" si="10"/>
        <v/>
      </c>
      <c r="H155" s="83" t="str">
        <f t="shared" ca="1" si="11"/>
        <v/>
      </c>
    </row>
    <row r="156" spans="1:8" ht="18" hidden="1" customHeight="1">
      <c r="A156" s="97"/>
      <c r="B156" s="93"/>
      <c r="C156" s="101"/>
      <c r="D156" s="85" t="str">
        <f t="shared" ca="1" si="5"/>
        <v/>
      </c>
      <c r="E156" s="84" t="str">
        <f t="shared" ca="1" si="6"/>
        <v/>
      </c>
      <c r="F156" s="84" t="str">
        <f t="shared" ca="1" si="7"/>
        <v/>
      </c>
      <c r="G156" s="84" t="str">
        <f t="shared" ca="1" si="10"/>
        <v/>
      </c>
      <c r="H156" s="86" t="str">
        <f t="shared" ca="1" si="11"/>
        <v/>
      </c>
    </row>
    <row r="157" spans="1:8" ht="18" hidden="1" customHeight="1">
      <c r="A157" s="96"/>
      <c r="B157" s="94"/>
      <c r="C157" s="99"/>
      <c r="D157" s="82" t="str">
        <f t="shared" ca="1" si="5"/>
        <v/>
      </c>
      <c r="E157" s="81" t="str">
        <f t="shared" ca="1" si="6"/>
        <v/>
      </c>
      <c r="F157" s="81" t="str">
        <f t="shared" ca="1" si="7"/>
        <v/>
      </c>
      <c r="G157" s="81" t="str">
        <f t="shared" ca="1" si="10"/>
        <v/>
      </c>
      <c r="H157" s="83" t="str">
        <f t="shared" ca="1" si="11"/>
        <v/>
      </c>
    </row>
    <row r="158" spans="1:8" ht="18" hidden="1" customHeight="1">
      <c r="A158" s="97"/>
      <c r="B158" s="93"/>
      <c r="C158" s="101"/>
      <c r="D158" s="85" t="str">
        <f t="shared" ca="1" si="5"/>
        <v/>
      </c>
      <c r="E158" s="84" t="str">
        <f t="shared" ca="1" si="6"/>
        <v/>
      </c>
      <c r="F158" s="84" t="str">
        <f t="shared" ca="1" si="7"/>
        <v/>
      </c>
      <c r="G158" s="84" t="str">
        <f t="shared" ca="1" si="10"/>
        <v/>
      </c>
      <c r="H158" s="86" t="str">
        <f t="shared" ca="1" si="11"/>
        <v/>
      </c>
    </row>
    <row r="159" spans="1:8" ht="18" hidden="1" customHeight="1">
      <c r="A159" s="96"/>
      <c r="B159" s="94"/>
      <c r="C159" s="99"/>
      <c r="D159" s="82" t="str">
        <f t="shared" ca="1" si="5"/>
        <v/>
      </c>
      <c r="E159" s="81" t="str">
        <f t="shared" ca="1" si="6"/>
        <v/>
      </c>
      <c r="F159" s="81" t="str">
        <f t="shared" ca="1" si="7"/>
        <v/>
      </c>
      <c r="G159" s="81" t="str">
        <f t="shared" ca="1" si="10"/>
        <v/>
      </c>
      <c r="H159" s="83" t="str">
        <f t="shared" ca="1" si="11"/>
        <v/>
      </c>
    </row>
    <row r="160" spans="1:8" ht="18" hidden="1" customHeight="1">
      <c r="A160" s="97"/>
      <c r="B160" s="93"/>
      <c r="C160" s="101"/>
      <c r="D160" s="85" t="str">
        <f t="shared" ca="1" si="5"/>
        <v/>
      </c>
      <c r="E160" s="84" t="str">
        <f t="shared" ca="1" si="6"/>
        <v/>
      </c>
      <c r="F160" s="84" t="str">
        <f t="shared" ca="1" si="7"/>
        <v/>
      </c>
      <c r="G160" s="84" t="str">
        <f t="shared" ca="1" si="10"/>
        <v/>
      </c>
      <c r="H160" s="86" t="str">
        <f t="shared" ca="1" si="11"/>
        <v/>
      </c>
    </row>
    <row r="161" spans="1:8" ht="18" hidden="1" customHeight="1">
      <c r="A161" s="96"/>
      <c r="B161" s="94"/>
      <c r="C161" s="99"/>
      <c r="D161" s="82" t="str">
        <f t="shared" ca="1" si="5"/>
        <v/>
      </c>
      <c r="E161" s="81" t="str">
        <f t="shared" ca="1" si="6"/>
        <v/>
      </c>
      <c r="F161" s="81" t="str">
        <f t="shared" ca="1" si="7"/>
        <v/>
      </c>
      <c r="G161" s="81" t="str">
        <f t="shared" ca="1" si="10"/>
        <v/>
      </c>
      <c r="H161" s="83" t="str">
        <f t="shared" ca="1" si="11"/>
        <v/>
      </c>
    </row>
    <row r="162" spans="1:8" ht="18" hidden="1" customHeight="1">
      <c r="A162" s="97"/>
      <c r="B162" s="93"/>
      <c r="C162" s="101"/>
      <c r="D162" s="85" t="str">
        <f t="shared" ca="1" si="5"/>
        <v/>
      </c>
      <c r="E162" s="84" t="str">
        <f t="shared" ca="1" si="6"/>
        <v/>
      </c>
      <c r="F162" s="84" t="str">
        <f t="shared" ca="1" si="7"/>
        <v/>
      </c>
      <c r="G162" s="84" t="str">
        <f t="shared" ca="1" si="10"/>
        <v/>
      </c>
      <c r="H162" s="86" t="str">
        <f t="shared" ca="1" si="11"/>
        <v/>
      </c>
    </row>
    <row r="163" spans="1:8" ht="18" hidden="1" customHeight="1">
      <c r="A163" s="96"/>
      <c r="B163" s="94"/>
      <c r="C163" s="99"/>
      <c r="D163" s="82" t="str">
        <f t="shared" ca="1" si="5"/>
        <v/>
      </c>
      <c r="E163" s="81" t="str">
        <f t="shared" ca="1" si="6"/>
        <v/>
      </c>
      <c r="F163" s="81" t="str">
        <f t="shared" ca="1" si="7"/>
        <v/>
      </c>
      <c r="G163" s="81" t="str">
        <f t="shared" ca="1" si="10"/>
        <v/>
      </c>
      <c r="H163" s="83" t="str">
        <f t="shared" ca="1" si="11"/>
        <v/>
      </c>
    </row>
    <row r="164" spans="1:8" ht="18" hidden="1" customHeight="1">
      <c r="A164" s="97"/>
      <c r="B164" s="93"/>
      <c r="C164" s="101"/>
      <c r="D164" s="85" t="str">
        <f t="shared" ca="1" si="5"/>
        <v/>
      </c>
      <c r="E164" s="84" t="str">
        <f t="shared" ca="1" si="6"/>
        <v/>
      </c>
      <c r="F164" s="84" t="str">
        <f t="shared" ca="1" si="7"/>
        <v/>
      </c>
      <c r="G164" s="84" t="str">
        <f t="shared" ca="1" si="10"/>
        <v/>
      </c>
      <c r="H164" s="86" t="str">
        <f t="shared" ca="1" si="11"/>
        <v/>
      </c>
    </row>
    <row r="165" spans="1:8" ht="18" hidden="1" customHeight="1">
      <c r="A165" s="96"/>
      <c r="B165" s="94"/>
      <c r="C165" s="99"/>
      <c r="D165" s="82" t="str">
        <f t="shared" ca="1" si="5"/>
        <v/>
      </c>
      <c r="E165" s="81" t="str">
        <f t="shared" ca="1" si="6"/>
        <v/>
      </c>
      <c r="F165" s="81" t="str">
        <f t="shared" ca="1" si="7"/>
        <v/>
      </c>
      <c r="G165" s="81" t="str">
        <f t="shared" ca="1" si="10"/>
        <v/>
      </c>
      <c r="H165" s="83" t="str">
        <f t="shared" ca="1" si="11"/>
        <v/>
      </c>
    </row>
    <row r="166" spans="1:8" ht="18" hidden="1" customHeight="1">
      <c r="A166" s="97"/>
      <c r="B166" s="93"/>
      <c r="C166" s="101"/>
      <c r="D166" s="85" t="str">
        <f t="shared" ref="D166:D178" ca="1" si="12">IF(NOT($B166=""),VLOOKUP($B166,INDIRECT(CONCATENATE($A166,"VLK")),2,0),"")</f>
        <v/>
      </c>
      <c r="E166" s="84" t="str">
        <f t="shared" ref="E166:E178" ca="1" si="13">IF(NOT($B166=""),VLOOKUP($B166,INDIRECT(CONCATENATE($A166,"VLK")),3,0),"")</f>
        <v/>
      </c>
      <c r="F166" s="84" t="str">
        <f t="shared" ref="F166:F178" ca="1" si="14">IF($E166="","","カスタム項目")</f>
        <v/>
      </c>
      <c r="G166" s="84" t="str">
        <f t="shared" ca="1" si="10"/>
        <v/>
      </c>
      <c r="H166" s="86" t="str">
        <f t="shared" ca="1" si="11"/>
        <v/>
      </c>
    </row>
    <row r="167" spans="1:8" ht="18" hidden="1" customHeight="1">
      <c r="A167" s="96"/>
      <c r="B167" s="94"/>
      <c r="C167" s="99"/>
      <c r="D167" s="82" t="str">
        <f t="shared" ca="1" si="12"/>
        <v/>
      </c>
      <c r="E167" s="81" t="str">
        <f t="shared" ca="1" si="13"/>
        <v/>
      </c>
      <c r="F167" s="81" t="str">
        <f t="shared" ca="1" si="14"/>
        <v/>
      </c>
      <c r="G167" s="81" t="str">
        <f t="shared" ca="1" si="10"/>
        <v/>
      </c>
      <c r="H167" s="83" t="str">
        <f t="shared" ca="1" si="11"/>
        <v/>
      </c>
    </row>
    <row r="168" spans="1:8" ht="18" hidden="1" customHeight="1">
      <c r="A168" s="97"/>
      <c r="B168" s="93"/>
      <c r="C168" s="101"/>
      <c r="D168" s="85" t="str">
        <f t="shared" ca="1" si="12"/>
        <v/>
      </c>
      <c r="E168" s="84" t="str">
        <f t="shared" ca="1" si="13"/>
        <v/>
      </c>
      <c r="F168" s="84" t="str">
        <f t="shared" ca="1" si="14"/>
        <v/>
      </c>
      <c r="G168" s="84" t="str">
        <f t="shared" ca="1" si="10"/>
        <v/>
      </c>
      <c r="H168" s="86" t="str">
        <f t="shared" ca="1" si="11"/>
        <v/>
      </c>
    </row>
    <row r="169" spans="1:8" ht="18" hidden="1" customHeight="1">
      <c r="A169" s="96"/>
      <c r="B169" s="94"/>
      <c r="C169" s="99"/>
      <c r="D169" s="82" t="str">
        <f t="shared" ca="1" si="12"/>
        <v/>
      </c>
      <c r="E169" s="81" t="str">
        <f t="shared" ca="1" si="13"/>
        <v/>
      </c>
      <c r="F169" s="81" t="str">
        <f t="shared" ca="1" si="14"/>
        <v/>
      </c>
      <c r="G169" s="81" t="str">
        <f t="shared" ca="1" si="10"/>
        <v/>
      </c>
      <c r="H169" s="83" t="str">
        <f t="shared" ca="1" si="11"/>
        <v/>
      </c>
    </row>
    <row r="170" spans="1:8" ht="18" hidden="1" customHeight="1">
      <c r="A170" s="97"/>
      <c r="B170" s="93"/>
      <c r="C170" s="101"/>
      <c r="D170" s="85" t="str">
        <f t="shared" ca="1" si="12"/>
        <v/>
      </c>
      <c r="E170" s="84" t="str">
        <f t="shared" ca="1" si="13"/>
        <v/>
      </c>
      <c r="F170" s="84" t="str">
        <f t="shared" ca="1" si="14"/>
        <v/>
      </c>
      <c r="G170" s="84" t="str">
        <f t="shared" ca="1" si="10"/>
        <v/>
      </c>
      <c r="H170" s="86" t="str">
        <f t="shared" ca="1" si="11"/>
        <v/>
      </c>
    </row>
    <row r="171" spans="1:8" ht="18" hidden="1" customHeight="1">
      <c r="A171" s="96"/>
      <c r="B171" s="94"/>
      <c r="C171" s="99"/>
      <c r="D171" s="82" t="str">
        <f t="shared" ca="1" si="12"/>
        <v/>
      </c>
      <c r="E171" s="81" t="str">
        <f t="shared" ca="1" si="13"/>
        <v/>
      </c>
      <c r="F171" s="81" t="str">
        <f t="shared" ca="1" si="14"/>
        <v/>
      </c>
      <c r="G171" s="81" t="str">
        <f t="shared" ca="1" si="10"/>
        <v/>
      </c>
      <c r="H171" s="83" t="str">
        <f t="shared" ca="1" si="11"/>
        <v/>
      </c>
    </row>
    <row r="172" spans="1:8" ht="18" hidden="1" customHeight="1">
      <c r="A172" s="97"/>
      <c r="B172" s="93"/>
      <c r="C172" s="101"/>
      <c r="D172" s="85" t="str">
        <f t="shared" ca="1" si="12"/>
        <v/>
      </c>
      <c r="E172" s="84" t="str">
        <f t="shared" ca="1" si="13"/>
        <v/>
      </c>
      <c r="F172" s="84" t="str">
        <f t="shared" ca="1" si="14"/>
        <v/>
      </c>
      <c r="G172" s="84" t="str">
        <f t="shared" ca="1" si="10"/>
        <v/>
      </c>
      <c r="H172" s="86" t="str">
        <f t="shared" ca="1" si="11"/>
        <v/>
      </c>
    </row>
    <row r="173" spans="1:8" ht="18" hidden="1" customHeight="1">
      <c r="A173" s="96"/>
      <c r="B173" s="94"/>
      <c r="C173" s="99"/>
      <c r="D173" s="82" t="str">
        <f t="shared" ca="1" si="12"/>
        <v/>
      </c>
      <c r="E173" s="81" t="str">
        <f t="shared" ca="1" si="13"/>
        <v/>
      </c>
      <c r="F173" s="81" t="str">
        <f t="shared" ca="1" si="14"/>
        <v/>
      </c>
      <c r="G173" s="81" t="str">
        <f t="shared" ca="1" si="10"/>
        <v/>
      </c>
      <c r="H173" s="83" t="str">
        <f t="shared" ca="1" si="11"/>
        <v/>
      </c>
    </row>
    <row r="174" spans="1:8" ht="18" hidden="1" customHeight="1">
      <c r="A174" s="97"/>
      <c r="B174" s="93"/>
      <c r="C174" s="101"/>
      <c r="D174" s="85" t="str">
        <f t="shared" ca="1" si="12"/>
        <v/>
      </c>
      <c r="E174" s="84" t="str">
        <f t="shared" ca="1" si="13"/>
        <v/>
      </c>
      <c r="F174" s="84" t="str">
        <f t="shared" ca="1" si="14"/>
        <v/>
      </c>
      <c r="G174" s="84" t="str">
        <f t="shared" ca="1" si="10"/>
        <v/>
      </c>
      <c r="H174" s="86" t="str">
        <f t="shared" ca="1" si="11"/>
        <v/>
      </c>
    </row>
    <row r="175" spans="1:8" ht="18" hidden="1" customHeight="1">
      <c r="A175" s="96"/>
      <c r="B175" s="94"/>
      <c r="C175" s="99"/>
      <c r="D175" s="82" t="str">
        <f t="shared" ca="1" si="12"/>
        <v/>
      </c>
      <c r="E175" s="81" t="str">
        <f t="shared" ca="1" si="13"/>
        <v/>
      </c>
      <c r="F175" s="81" t="str">
        <f t="shared" ca="1" si="14"/>
        <v/>
      </c>
      <c r="G175" s="81" t="str">
        <f t="shared" ca="1" si="10"/>
        <v/>
      </c>
      <c r="H175" s="83" t="str">
        <f t="shared" ca="1" si="11"/>
        <v/>
      </c>
    </row>
    <row r="176" spans="1:8" ht="18" hidden="1" customHeight="1">
      <c r="A176" s="97"/>
      <c r="B176" s="93"/>
      <c r="C176" s="101"/>
      <c r="D176" s="85" t="str">
        <f t="shared" ca="1" si="12"/>
        <v/>
      </c>
      <c r="E176" s="84" t="str">
        <f t="shared" ca="1" si="13"/>
        <v/>
      </c>
      <c r="F176" s="84" t="str">
        <f t="shared" ca="1" si="14"/>
        <v/>
      </c>
      <c r="G176" s="84" t="str">
        <f t="shared" ca="1" si="10"/>
        <v/>
      </c>
      <c r="H176" s="86" t="str">
        <f t="shared" ca="1" si="11"/>
        <v/>
      </c>
    </row>
    <row r="177" spans="1:8" ht="18" hidden="1" customHeight="1">
      <c r="A177" s="96"/>
      <c r="B177" s="94"/>
      <c r="C177" s="99"/>
      <c r="D177" s="82" t="str">
        <f t="shared" ca="1" si="12"/>
        <v/>
      </c>
      <c r="E177" s="81" t="str">
        <f t="shared" ca="1" si="13"/>
        <v/>
      </c>
      <c r="F177" s="81" t="str">
        <f t="shared" ca="1" si="14"/>
        <v/>
      </c>
      <c r="G177" s="81" t="str">
        <f t="shared" ca="1" si="10"/>
        <v/>
      </c>
      <c r="H177" s="83" t="str">
        <f t="shared" ca="1" si="11"/>
        <v/>
      </c>
    </row>
    <row r="178" spans="1:8" ht="18" hidden="1" customHeight="1" thickBot="1">
      <c r="A178" s="97"/>
      <c r="B178" s="93"/>
      <c r="C178" s="101"/>
      <c r="D178" s="213" t="str">
        <f t="shared" ca="1" si="12"/>
        <v/>
      </c>
      <c r="E178" s="214" t="str">
        <f t="shared" ca="1" si="13"/>
        <v/>
      </c>
      <c r="F178" s="214" t="str">
        <f t="shared" ca="1" si="14"/>
        <v/>
      </c>
      <c r="G178" s="214" t="str">
        <f t="shared" ca="1" si="10"/>
        <v/>
      </c>
      <c r="H178" s="215" t="str">
        <f t="shared" ca="1" si="11"/>
        <v/>
      </c>
    </row>
    <row r="179" spans="1:8" ht="18" customHeight="1">
      <c r="A179" s="73"/>
    </row>
  </sheetData>
  <mergeCells count="24">
    <mergeCell ref="D36:E36"/>
    <mergeCell ref="H38:H39"/>
    <mergeCell ref="A37:C37"/>
    <mergeCell ref="D37:H37"/>
    <mergeCell ref="A38:C38"/>
    <mergeCell ref="D38:D39"/>
    <mergeCell ref="E38:E39"/>
    <mergeCell ref="F38:F39"/>
    <mergeCell ref="G38:G39"/>
    <mergeCell ref="A4:B4"/>
    <mergeCell ref="A18:C20"/>
    <mergeCell ref="D18:D20"/>
    <mergeCell ref="A21:C26"/>
    <mergeCell ref="D21:D26"/>
    <mergeCell ref="A9:A11"/>
    <mergeCell ref="A16:A17"/>
    <mergeCell ref="J83:J88"/>
    <mergeCell ref="J37:J38"/>
    <mergeCell ref="J46:J47"/>
    <mergeCell ref="J59:J60"/>
    <mergeCell ref="J81:J82"/>
    <mergeCell ref="J39:J43"/>
    <mergeCell ref="J48:J56"/>
    <mergeCell ref="J61:J78"/>
  </mergeCells>
  <phoneticPr fontId="11"/>
  <conditionalFormatting sqref="A6:B6">
    <cfRule type="expression" dxfId="113" priority="10">
      <formula>IF(OR($B$5="▼いずれかを選択してください",$B$5="法人単位で登録"),1,0)</formula>
    </cfRule>
  </conditionalFormatting>
  <conditionalFormatting sqref="A7:B7">
    <cfRule type="expression" dxfId="112" priority="8">
      <formula>IF(NOT(AND($B$5="事業部や拠点単位で登録",$B$6="事業部名や拠点名が含まれている")),1,0)</formula>
    </cfRule>
  </conditionalFormatting>
  <conditionalFormatting sqref="A40:B178">
    <cfRule type="expression" dxfId="111" priority="16">
      <formula>IF($C40="何もしない",TRUE,FALSE)</formula>
    </cfRule>
  </conditionalFormatting>
  <conditionalFormatting sqref="A15:D15">
    <cfRule type="expression" dxfId="110" priority="14">
      <formula>IF(NOT($A$36="拠点"),TRUE,FALSE)</formula>
    </cfRule>
  </conditionalFormatting>
  <conditionalFormatting sqref="A21:D26">
    <cfRule type="expression" dxfId="109" priority="20">
      <formula>IF(NOT($D$18="カスタム項目を利用している"),TRUE,FALSE)</formula>
    </cfRule>
  </conditionalFormatting>
  <conditionalFormatting sqref="A27:D30">
    <cfRule type="expression" dxfId="108" priority="19">
      <formula>IF(NOT($D$21="一部を別項目で管理している"),TRUE,FALSE)</formula>
    </cfRule>
  </conditionalFormatting>
  <conditionalFormatting sqref="A40:H178">
    <cfRule type="expression" dxfId="107" priority="15">
      <formula>IF($B$36="何もしない",TRUE,FALSE)</formula>
    </cfRule>
  </conditionalFormatting>
  <conditionalFormatting sqref="B12:C15">
    <cfRule type="expression" dxfId="106" priority="18">
      <formula>IF($D12="何もしない",TRUE,FALSE)</formula>
    </cfRule>
  </conditionalFormatting>
  <conditionalFormatting sqref="B16:C17">
    <cfRule type="expression" dxfId="105" priority="2">
      <formula>IF($D16="何もしない",1,0)</formula>
    </cfRule>
  </conditionalFormatting>
  <conditionalFormatting sqref="B27:C30">
    <cfRule type="expression" dxfId="104" priority="1">
      <formula>IF($D27="何もしない",1,0)</formula>
    </cfRule>
  </conditionalFormatting>
  <conditionalFormatting sqref="B9:D9">
    <cfRule type="expression" dxfId="103" priority="7">
      <formula>IF(NOT(OR($B$5="法人単位で登録",AND($B$5="事業部や拠点単位で登録",$B$6="法人名のみが記載されている"),AND($B$5="事業部や拠点単位で登録",$B$6="事業部名や拠点名が含まれている",$B$7="拠点はすべて親取引先と関連づけており、親取引先に法人名が記載されている"))),1,0)</formula>
    </cfRule>
  </conditionalFormatting>
  <conditionalFormatting sqref="B10:D10">
    <cfRule type="expression" dxfId="102" priority="6">
      <formula>IF(NOT(AND($B$5="事業部や拠点単位で登録",$B$6="事業部名や拠点名が含まれている",$B$7="拠点はすべて親取引先と関連づけており、親取引先に法人名が記載されている")),1,0)</formula>
    </cfRule>
  </conditionalFormatting>
  <conditionalFormatting sqref="B11:D11">
    <cfRule type="expression" dxfId="101" priority="5">
      <formula>IF(NOT(AND($B$5="事業部や拠点単位で登録",$B$6="事業部名や拠点名が含まれている",$B$7="独自のカスタム項目を準備しており、そこへ記載している")),1,0)</formula>
    </cfRule>
  </conditionalFormatting>
  <conditionalFormatting sqref="B16:D16">
    <cfRule type="expression" dxfId="100" priority="4">
      <formula>IF(NOT($D$18="標準項目を利用している"),1,0)</formula>
    </cfRule>
  </conditionalFormatting>
  <conditionalFormatting sqref="B17:D17">
    <cfRule type="expression" dxfId="99" priority="3">
      <formula>IF(NOT(AND($D$18="カスタム項目を利用している",$D$21="すべてひとつの項目に入力している")),1,0)</formula>
    </cfRule>
  </conditionalFormatting>
  <conditionalFormatting sqref="D40:F178">
    <cfRule type="expression" dxfId="98" priority="23">
      <formula>IF($C40="何もしない",TRUE,FALSE)</formula>
    </cfRule>
  </conditionalFormatting>
  <dataValidations count="19">
    <dataValidation type="list" allowBlank="1" showInputMessage="1" showErrorMessage="1" sqref="A36" xr:uid="{7CE53B28-3CDB-5743-A370-0C5D61D776A2}">
      <formula1>"▼いずれかを選択してください,会社,拠点"</formula1>
    </dataValidation>
    <dataValidation type="list" allowBlank="1" showInputMessage="1" showErrorMessage="1" sqref="D21:D26" xr:uid="{F640E44E-4922-954E-8575-0B83E77A112A}">
      <formula1>"▼いずれかを選択してください,すべてひとつの項目に入力している,一部を別項目で管理している"</formula1>
    </dataValidation>
    <dataValidation type="list" allowBlank="1" showInputMessage="1" showErrorMessage="1" sqref="A53:A178" xr:uid="{7D038D30-9159-6248-9A7D-55B614255E3A}">
      <formula1>IF($A$36="会社",INDIRECT("CIオブジェクト組織"),IF($A$36="拠点",INDIRECT("CIオブジェクト拠点"),""))</formula1>
    </dataValidation>
    <dataValidation type="list" allowBlank="1" showInputMessage="1" showErrorMessage="1" sqref="A50" xr:uid="{80990CC8-9F61-4349-82D5-CDFE71524302}">
      <formula1>INDIRECT($A$36&amp;"Phone")</formula1>
    </dataValidation>
    <dataValidation type="list" allowBlank="1" showInputMessage="1" showErrorMessage="1" sqref="A44 A48" xr:uid="{6CA25D7D-AE1E-1547-A591-C4377125438B}">
      <formula1>INDIRECT($A$36&amp;"Street")</formula1>
    </dataValidation>
    <dataValidation type="list" allowBlank="1" showInputMessage="1" showErrorMessage="1" sqref="A43 A47" xr:uid="{E3F0BD6A-F7FA-E041-8EFA-40F5243602A3}">
      <formula1>INDIRECT($A$36&amp;"City")</formula1>
    </dataValidation>
    <dataValidation type="list" allowBlank="1" showInputMessage="1" showErrorMessage="1" sqref="A42 A46" xr:uid="{B5C32D20-D912-774F-A571-38DC9592AAC2}">
      <formula1>INDIRECT($A$36&amp;"State")</formula1>
    </dataValidation>
    <dataValidation type="list" allowBlank="1" showInputMessage="1" showErrorMessage="1" sqref="A41 A45" xr:uid="{2F64BD61-D816-7A44-B3E8-BF2CABF64D06}">
      <formula1>INDIRECT($A$36&amp;"PostalCode")</formula1>
    </dataValidation>
    <dataValidation type="list" allowBlank="1" showInputMessage="1" showErrorMessage="1" sqref="A40" xr:uid="{B575A751-C03B-9D4B-912F-D7E07F4EDEE6}">
      <formula1>INDIRECT($A$36&amp;"Name")</formula1>
    </dataValidation>
    <dataValidation type="list" allowBlank="1" showInputMessage="1" showErrorMessage="1" sqref="D18:D20" xr:uid="{44DFD67E-AB3A-AE42-816B-007E16F7DB60}">
      <formula1>INDIRECT("住所分割読み込み")</formula1>
    </dataValidation>
    <dataValidation type="list" allowBlank="1" showInputMessage="1" showErrorMessage="1" sqref="D27:D30 D11:D17" xr:uid="{6375F5CD-2974-7747-803C-91D60CCDBA4E}">
      <formula1>INDIRECT("読み込み優先順位")</formula1>
    </dataValidation>
    <dataValidation type="list" allowBlank="1" showInputMessage="1" showErrorMessage="1" sqref="C41:C178" xr:uid="{E8AB0081-F2B4-BE49-BB48-ECD5C3F5CF55}">
      <formula1>INDIRECT($B$36)</formula1>
    </dataValidation>
    <dataValidation type="list" allowBlank="1" showInputMessage="1" showErrorMessage="1" sqref="C40" xr:uid="{2847FFE6-E1A7-5F42-A9FA-CC8BD88E0B67}">
      <formula1>INDIRECT("必須"&amp;$B$36)</formula1>
    </dataValidation>
    <dataValidation type="list" allowBlank="1" showInputMessage="1" showErrorMessage="1" sqref="B53:B178" xr:uid="{40626E9B-3989-984C-98F5-B384199F512B}">
      <formula1>INDIRECT(A53)</formula1>
    </dataValidation>
    <dataValidation type="list" allowBlank="1" showInputMessage="1" showErrorMessage="1" sqref="B16" xr:uid="{8504D38D-4762-BB4D-8CEE-AA4636E6F252}">
      <formula1>"住所（請求先）, 住所（納入先）"</formula1>
    </dataValidation>
    <dataValidation type="list" allowBlank="1" showInputMessage="1" showErrorMessage="1" sqref="B5" xr:uid="{CB13AA58-D16D-544B-83B0-2198A39508E9}">
      <formula1>"▼いずれかを選択してください,法人単位で登録,事業部や拠点単位で登録"</formula1>
    </dataValidation>
    <dataValidation type="list" allowBlank="1" showInputMessage="1" showErrorMessage="1" sqref="B6" xr:uid="{3F7A8B38-ADA0-D642-BA46-AE7011DF0C97}">
      <formula1>"▼いずれかを選択してください,法人名のみが記載されている,事業部名や拠点名が含まれている"</formula1>
    </dataValidation>
    <dataValidation type="list" allowBlank="1" showInputMessage="1" showErrorMessage="1" sqref="B7" xr:uid="{5445DC29-822A-2743-93A6-DB75D588E21B}">
      <formula1>"▼いずれかを選択してください,拠点はすべて親取引先と関連づけており、親取引先に法人名が記載されている,独自のカスタム項目を準備しており、そこへ記載している"</formula1>
    </dataValidation>
    <dataValidation type="list" allowBlank="1" showInputMessage="1" showErrorMessage="1" sqref="C36" xr:uid="{BF687ABC-4E1A-214A-9FCC-168B020D10CA}">
      <formula1>"▼いずれかを選択してください,CSV,カンマ,セミコロン,スペース,区切り文字なし"</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A9FD087-3A4D-1940-8D37-CF53287A3246}">
          <x14:formula1>
            <xm:f>更新ポリシー!$A$1:$A$4</xm:f>
          </x14:formula1>
          <xm:sqref>B36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6F61F-7508-D548-99AA-F45B19A36F9A}">
  <sheetPr codeName="Sheet14"/>
  <dimension ref="A5:AF37"/>
  <sheetViews>
    <sheetView workbookViewId="0">
      <selection activeCell="I20" sqref="I20"/>
    </sheetView>
  </sheetViews>
  <sheetFormatPr defaultColWidth="10.6640625" defaultRowHeight="13.2"/>
  <cols>
    <col min="1" max="1" width="26.6640625" style="382" bestFit="1" customWidth="1"/>
    <col min="2" max="2" width="26.6640625" style="382" customWidth="1"/>
    <col min="3" max="3" width="26.6640625" style="382" bestFit="1" customWidth="1"/>
    <col min="4" max="4" width="26.6640625" style="382" customWidth="1"/>
    <col min="5" max="5" width="26.6640625" style="382" bestFit="1" customWidth="1"/>
    <col min="6" max="6" width="26.6640625" style="382" customWidth="1"/>
    <col min="7" max="7" width="26.6640625" style="382" bestFit="1" customWidth="1"/>
    <col min="8" max="8" width="26.6640625" style="382" customWidth="1"/>
    <col min="9" max="9" width="26.6640625" style="382" bestFit="1" customWidth="1"/>
    <col min="10" max="10" width="26.6640625" style="382" customWidth="1"/>
    <col min="11" max="11" width="26.6640625" style="382" bestFit="1" customWidth="1"/>
    <col min="12" max="12" width="26.6640625" style="382" customWidth="1"/>
    <col min="13" max="13" width="26.6640625" style="382" bestFit="1" customWidth="1"/>
    <col min="14" max="14" width="26.6640625" style="382" customWidth="1"/>
    <col min="15" max="15" width="26.6640625" style="382" bestFit="1" customWidth="1"/>
    <col min="16" max="16" width="26.6640625" style="382" customWidth="1"/>
    <col min="17" max="17" width="26.6640625" style="382" bestFit="1" customWidth="1"/>
    <col min="18" max="18" width="10.6640625" style="382"/>
    <col min="19" max="19" width="26.6640625" style="382" bestFit="1" customWidth="1"/>
    <col min="20" max="20" width="10.6640625" style="382"/>
    <col min="21" max="21" width="26.6640625" style="382" bestFit="1" customWidth="1"/>
    <col min="22" max="22" width="10.6640625" style="382"/>
    <col min="23" max="23" width="26.6640625" style="382" bestFit="1" customWidth="1"/>
    <col min="24" max="24" width="10.6640625" style="382"/>
    <col min="25" max="25" width="26.6640625" style="382" bestFit="1" customWidth="1"/>
    <col min="26" max="26" width="13" style="382" bestFit="1" customWidth="1"/>
    <col min="27" max="27" width="26.6640625" style="382" bestFit="1" customWidth="1"/>
    <col min="28" max="28" width="14.33203125" style="382" bestFit="1" customWidth="1"/>
    <col min="29" max="29" width="26.6640625" style="382" bestFit="1" customWidth="1"/>
    <col min="30" max="30" width="10.6640625" style="382"/>
    <col min="31" max="31" width="26.6640625" style="382" bestFit="1" customWidth="1"/>
    <col min="32" max="32" width="18.109375" style="382" bestFit="1" customWidth="1"/>
    <col min="33" max="16384" width="10.6640625" style="382"/>
  </cols>
  <sheetData>
    <row r="5" spans="1:16">
      <c r="A5" s="382" t="s">
        <v>487</v>
      </c>
    </row>
    <row r="6" spans="1:16">
      <c r="A6" s="382" t="s">
        <v>488</v>
      </c>
      <c r="C6" s="382" t="s">
        <v>489</v>
      </c>
      <c r="E6" s="382" t="s">
        <v>490</v>
      </c>
      <c r="G6" s="382" t="s">
        <v>491</v>
      </c>
      <c r="I6" s="382" t="s">
        <v>492</v>
      </c>
      <c r="K6" s="382" t="s">
        <v>493</v>
      </c>
      <c r="M6" s="382" t="s">
        <v>494</v>
      </c>
      <c r="O6" s="382" t="s">
        <v>495</v>
      </c>
    </row>
    <row r="7" spans="1:16">
      <c r="A7" s="382" t="s">
        <v>24</v>
      </c>
      <c r="B7" s="383" t="s">
        <v>67</v>
      </c>
      <c r="C7" s="382" t="s">
        <v>24</v>
      </c>
      <c r="D7" s="383" t="s">
        <v>67</v>
      </c>
      <c r="E7" s="382" t="s">
        <v>24</v>
      </c>
      <c r="F7" s="383" t="s">
        <v>67</v>
      </c>
      <c r="G7" s="382" t="s">
        <v>24</v>
      </c>
      <c r="H7" s="383" t="s">
        <v>67</v>
      </c>
      <c r="I7" s="382" t="s">
        <v>24</v>
      </c>
      <c r="J7" s="383" t="s">
        <v>67</v>
      </c>
      <c r="K7" s="382" t="s">
        <v>24</v>
      </c>
      <c r="L7" s="383" t="s">
        <v>67</v>
      </c>
      <c r="M7" s="382" t="s">
        <v>24</v>
      </c>
      <c r="N7" s="383" t="s">
        <v>67</v>
      </c>
      <c r="O7" s="382" t="s">
        <v>24</v>
      </c>
      <c r="P7" s="383" t="s">
        <v>67</v>
      </c>
    </row>
    <row r="8" spans="1:16">
      <c r="A8" s="382" t="s">
        <v>391</v>
      </c>
      <c r="B8" s="382" t="s">
        <v>496</v>
      </c>
      <c r="C8" s="382" t="s">
        <v>88</v>
      </c>
      <c r="D8" s="382" t="s">
        <v>182</v>
      </c>
      <c r="E8" s="382" t="s">
        <v>88</v>
      </c>
      <c r="F8" s="382" t="s">
        <v>183</v>
      </c>
      <c r="G8" s="382" t="s">
        <v>88</v>
      </c>
      <c r="H8" s="382" t="s">
        <v>185</v>
      </c>
      <c r="I8" s="382" t="s">
        <v>88</v>
      </c>
      <c r="J8" s="382" t="s">
        <v>497</v>
      </c>
      <c r="K8" s="382" t="s">
        <v>88</v>
      </c>
      <c r="L8" s="382" t="s">
        <v>268</v>
      </c>
      <c r="M8" s="382" t="s">
        <v>88</v>
      </c>
      <c r="N8" s="382" t="s">
        <v>380</v>
      </c>
      <c r="O8" s="382" t="s">
        <v>88</v>
      </c>
      <c r="P8" s="382" t="s">
        <v>498</v>
      </c>
    </row>
    <row r="9" spans="1:16">
      <c r="A9" s="382" t="s">
        <v>116</v>
      </c>
      <c r="B9" s="382" t="s">
        <v>499</v>
      </c>
      <c r="C9" s="382" t="s">
        <v>116</v>
      </c>
      <c r="D9" s="382" t="s">
        <v>500</v>
      </c>
      <c r="E9" s="382" t="s">
        <v>116</v>
      </c>
      <c r="F9" s="382" t="s">
        <v>501</v>
      </c>
      <c r="G9" s="382" t="s">
        <v>116</v>
      </c>
      <c r="H9" s="382" t="s">
        <v>502</v>
      </c>
      <c r="I9" s="382" t="s">
        <v>116</v>
      </c>
      <c r="J9" s="382" t="s">
        <v>503</v>
      </c>
      <c r="M9" s="382" t="s">
        <v>504</v>
      </c>
      <c r="N9" s="382" t="s">
        <v>380</v>
      </c>
    </row>
    <row r="10" spans="1:16">
      <c r="A10" s="382" t="s">
        <v>504</v>
      </c>
      <c r="B10" s="382" t="s">
        <v>505</v>
      </c>
      <c r="C10" s="382" t="s">
        <v>506</v>
      </c>
      <c r="D10" s="382" t="s">
        <v>182</v>
      </c>
      <c r="E10" s="382" t="s">
        <v>504</v>
      </c>
      <c r="F10" s="382" t="s">
        <v>183</v>
      </c>
      <c r="G10" s="382" t="s">
        <v>504</v>
      </c>
      <c r="H10" s="382" t="s">
        <v>185</v>
      </c>
      <c r="I10" s="382" t="s">
        <v>504</v>
      </c>
      <c r="J10" s="382" t="s">
        <v>497</v>
      </c>
    </row>
    <row r="19" spans="1:32">
      <c r="A19" s="382" t="s">
        <v>507</v>
      </c>
    </row>
    <row r="20" spans="1:32">
      <c r="A20" s="382" t="s">
        <v>508</v>
      </c>
      <c r="C20" s="382" t="s">
        <v>509</v>
      </c>
      <c r="E20" s="382" t="s">
        <v>510</v>
      </c>
      <c r="G20" s="382" t="s">
        <v>511</v>
      </c>
      <c r="I20" s="382" t="s">
        <v>512</v>
      </c>
      <c r="K20" s="382" t="s">
        <v>513</v>
      </c>
      <c r="M20" s="382" t="s">
        <v>514</v>
      </c>
      <c r="O20" s="382" t="s">
        <v>515</v>
      </c>
    </row>
    <row r="21" spans="1:32">
      <c r="A21" s="382" t="s">
        <v>24</v>
      </c>
      <c r="B21" s="383" t="s">
        <v>67</v>
      </c>
      <c r="C21" s="382" t="s">
        <v>24</v>
      </c>
      <c r="D21" s="383" t="s">
        <v>67</v>
      </c>
      <c r="E21" s="382" t="s">
        <v>24</v>
      </c>
      <c r="F21" s="383" t="s">
        <v>67</v>
      </c>
      <c r="G21" s="382" t="s">
        <v>24</v>
      </c>
      <c r="H21" s="383" t="s">
        <v>67</v>
      </c>
      <c r="I21" s="382" t="s">
        <v>24</v>
      </c>
      <c r="J21" s="383" t="s">
        <v>67</v>
      </c>
      <c r="K21" s="382" t="s">
        <v>24</v>
      </c>
      <c r="L21" s="383" t="s">
        <v>67</v>
      </c>
      <c r="M21" s="382" t="s">
        <v>24</v>
      </c>
      <c r="N21" s="383" t="s">
        <v>67</v>
      </c>
      <c r="O21" s="382" t="s">
        <v>24</v>
      </c>
      <c r="P21" s="383" t="s">
        <v>67</v>
      </c>
    </row>
    <row r="22" spans="1:32">
      <c r="A22" s="382" t="s">
        <v>88</v>
      </c>
      <c r="B22" s="382" t="s">
        <v>496</v>
      </c>
      <c r="C22" s="382" t="s">
        <v>88</v>
      </c>
      <c r="D22" s="382" t="s">
        <v>182</v>
      </c>
      <c r="E22" s="382" t="s">
        <v>88</v>
      </c>
      <c r="F22" s="382" t="s">
        <v>183</v>
      </c>
      <c r="G22" s="382" t="s">
        <v>88</v>
      </c>
      <c r="H22" s="382" t="s">
        <v>185</v>
      </c>
      <c r="I22" s="382" t="s">
        <v>88</v>
      </c>
      <c r="J22" s="382" t="s">
        <v>497</v>
      </c>
      <c r="K22" s="382" t="s">
        <v>88</v>
      </c>
      <c r="L22" s="382" t="s">
        <v>268</v>
      </c>
      <c r="M22" s="382" t="s">
        <v>88</v>
      </c>
      <c r="N22" s="382" t="s">
        <v>380</v>
      </c>
      <c r="O22" s="382" t="s">
        <v>88</v>
      </c>
      <c r="P22" s="382" t="s">
        <v>498</v>
      </c>
    </row>
    <row r="23" spans="1:32">
      <c r="A23" s="382" t="s">
        <v>116</v>
      </c>
      <c r="B23" s="382" t="s">
        <v>499</v>
      </c>
      <c r="C23" s="382" t="s">
        <v>516</v>
      </c>
      <c r="D23" s="382" t="s">
        <v>182</v>
      </c>
      <c r="E23" s="382" t="s">
        <v>516</v>
      </c>
      <c r="F23" s="382" t="s">
        <v>183</v>
      </c>
      <c r="G23" s="382" t="s">
        <v>516</v>
      </c>
      <c r="H23" s="382" t="s">
        <v>185</v>
      </c>
      <c r="I23" s="382" t="s">
        <v>516</v>
      </c>
      <c r="J23" s="382" t="s">
        <v>497</v>
      </c>
      <c r="M23" s="382" t="s">
        <v>517</v>
      </c>
      <c r="N23" s="382" t="s">
        <v>380</v>
      </c>
    </row>
    <row r="24" spans="1:32">
      <c r="A24" s="382" t="s">
        <v>504</v>
      </c>
      <c r="B24" s="382" t="s">
        <v>505</v>
      </c>
      <c r="C24" s="382" t="s">
        <v>116</v>
      </c>
      <c r="D24" s="382" t="s">
        <v>500</v>
      </c>
      <c r="E24" s="382" t="s">
        <v>116</v>
      </c>
      <c r="F24" s="382" t="s">
        <v>501</v>
      </c>
      <c r="G24" s="382" t="s">
        <v>116</v>
      </c>
      <c r="H24" s="382" t="s">
        <v>502</v>
      </c>
      <c r="I24" s="382" t="s">
        <v>116</v>
      </c>
      <c r="J24" s="382" t="s">
        <v>503</v>
      </c>
    </row>
    <row r="25" spans="1:32">
      <c r="C25" s="382" t="s">
        <v>506</v>
      </c>
      <c r="D25" s="382" t="s">
        <v>182</v>
      </c>
      <c r="E25" s="382" t="s">
        <v>504</v>
      </c>
      <c r="F25" s="382" t="s">
        <v>183</v>
      </c>
      <c r="G25" s="382" t="s">
        <v>504</v>
      </c>
      <c r="H25" s="382" t="s">
        <v>185</v>
      </c>
      <c r="I25" s="382" t="s">
        <v>504</v>
      </c>
      <c r="J25" s="382" t="s">
        <v>497</v>
      </c>
    </row>
    <row r="30" spans="1:32">
      <c r="A30" s="382" t="s">
        <v>190</v>
      </c>
    </row>
    <row r="31" spans="1:32">
      <c r="A31" s="382" t="s">
        <v>518</v>
      </c>
      <c r="C31" s="382" t="s">
        <v>519</v>
      </c>
      <c r="E31" s="382" t="s">
        <v>520</v>
      </c>
      <c r="G31" s="382" t="s">
        <v>521</v>
      </c>
      <c r="I31" s="382" t="s">
        <v>522</v>
      </c>
      <c r="K31" s="382" t="s">
        <v>523</v>
      </c>
      <c r="M31" s="382" t="s">
        <v>524</v>
      </c>
      <c r="O31" s="382" t="s">
        <v>525</v>
      </c>
      <c r="Q31" s="382" t="s">
        <v>526</v>
      </c>
      <c r="S31" s="382" t="s">
        <v>527</v>
      </c>
      <c r="U31" s="382" t="s">
        <v>528</v>
      </c>
      <c r="W31" s="382" t="s">
        <v>529</v>
      </c>
      <c r="Y31" s="382" t="s">
        <v>530</v>
      </c>
      <c r="AA31" s="382" t="s">
        <v>531</v>
      </c>
      <c r="AC31" s="382" t="s">
        <v>532</v>
      </c>
      <c r="AE31" s="382" t="s">
        <v>533</v>
      </c>
    </row>
    <row r="32" spans="1:32">
      <c r="A32" s="382" t="s">
        <v>24</v>
      </c>
      <c r="B32" s="383" t="s">
        <v>67</v>
      </c>
      <c r="C32" s="382" t="s">
        <v>24</v>
      </c>
      <c r="D32" s="383" t="s">
        <v>67</v>
      </c>
      <c r="E32" s="382" t="s">
        <v>24</v>
      </c>
      <c r="F32" s="383" t="s">
        <v>67</v>
      </c>
      <c r="G32" s="382" t="s">
        <v>24</v>
      </c>
      <c r="H32" s="383" t="s">
        <v>67</v>
      </c>
      <c r="I32" s="382" t="s">
        <v>24</v>
      </c>
      <c r="J32" s="383" t="s">
        <v>67</v>
      </c>
      <c r="K32" s="382" t="s">
        <v>24</v>
      </c>
      <c r="L32" s="383" t="s">
        <v>67</v>
      </c>
      <c r="M32" s="382" t="s">
        <v>24</v>
      </c>
      <c r="N32" s="383" t="s">
        <v>67</v>
      </c>
      <c r="O32" s="382" t="s">
        <v>24</v>
      </c>
      <c r="P32" s="383" t="s">
        <v>67</v>
      </c>
      <c r="Q32" s="382" t="s">
        <v>24</v>
      </c>
      <c r="R32" s="383" t="s">
        <v>67</v>
      </c>
      <c r="S32" s="382" t="s">
        <v>24</v>
      </c>
      <c r="T32" s="383" t="s">
        <v>67</v>
      </c>
      <c r="U32" s="382" t="s">
        <v>24</v>
      </c>
      <c r="V32" s="383" t="s">
        <v>67</v>
      </c>
      <c r="W32" s="382" t="s">
        <v>24</v>
      </c>
      <c r="X32" s="383" t="s">
        <v>67</v>
      </c>
      <c r="Y32" s="382" t="s">
        <v>24</v>
      </c>
      <c r="Z32" s="383" t="s">
        <v>67</v>
      </c>
      <c r="AA32" s="382" t="s">
        <v>24</v>
      </c>
      <c r="AB32" s="383" t="s">
        <v>67</v>
      </c>
      <c r="AC32" s="382" t="s">
        <v>24</v>
      </c>
      <c r="AD32" s="383" t="s">
        <v>67</v>
      </c>
      <c r="AE32" s="382" t="s">
        <v>24</v>
      </c>
      <c r="AF32" s="383" t="s">
        <v>67</v>
      </c>
    </row>
    <row r="33" spans="1:32">
      <c r="A33" s="382" t="s">
        <v>195</v>
      </c>
      <c r="B33" s="382" t="s">
        <v>496</v>
      </c>
      <c r="C33" s="382" t="s">
        <v>88</v>
      </c>
      <c r="D33" s="382" t="s">
        <v>182</v>
      </c>
      <c r="E33" s="382" t="s">
        <v>88</v>
      </c>
      <c r="F33" s="382" t="s">
        <v>183</v>
      </c>
      <c r="G33" s="382" t="s">
        <v>88</v>
      </c>
      <c r="H33" s="382" t="s">
        <v>185</v>
      </c>
      <c r="I33" s="382" t="s">
        <v>88</v>
      </c>
      <c r="J33" s="382" t="s">
        <v>497</v>
      </c>
      <c r="K33" s="382" t="s">
        <v>88</v>
      </c>
      <c r="L33" s="382" t="s">
        <v>268</v>
      </c>
      <c r="M33" s="382" t="s">
        <v>88</v>
      </c>
      <c r="N33" s="382" t="s">
        <v>380</v>
      </c>
      <c r="O33" s="382" t="s">
        <v>88</v>
      </c>
      <c r="P33" s="382" t="s">
        <v>498</v>
      </c>
      <c r="Q33" s="382" t="s">
        <v>195</v>
      </c>
      <c r="R33" s="382" t="s">
        <v>163</v>
      </c>
      <c r="S33" s="382" t="s">
        <v>195</v>
      </c>
      <c r="T33" s="382" t="s">
        <v>165</v>
      </c>
      <c r="U33" s="382" t="s">
        <v>195</v>
      </c>
      <c r="V33" s="382" t="s">
        <v>169</v>
      </c>
      <c r="W33" s="382" t="s">
        <v>195</v>
      </c>
      <c r="X33" s="382" t="s">
        <v>167</v>
      </c>
      <c r="Y33" s="382" t="s">
        <v>195</v>
      </c>
      <c r="Z33" s="382" t="s">
        <v>171</v>
      </c>
      <c r="AA33" s="382" t="s">
        <v>195</v>
      </c>
      <c r="AB33" s="382" t="s">
        <v>243</v>
      </c>
      <c r="AC33" s="382" t="s">
        <v>199</v>
      </c>
      <c r="AD33" s="382" t="s">
        <v>534</v>
      </c>
      <c r="AE33" s="382" t="s">
        <v>88</v>
      </c>
      <c r="AF33" s="382" t="s">
        <v>535</v>
      </c>
    </row>
    <row r="34" spans="1:32">
      <c r="A34" s="382" t="s">
        <v>116</v>
      </c>
      <c r="B34" s="382" t="s">
        <v>496</v>
      </c>
      <c r="C34" s="382" t="s">
        <v>277</v>
      </c>
      <c r="D34" s="382" t="s">
        <v>182</v>
      </c>
      <c r="E34" s="382" t="s">
        <v>277</v>
      </c>
      <c r="F34" s="382" t="s">
        <v>183</v>
      </c>
      <c r="G34" s="382" t="s">
        <v>536</v>
      </c>
      <c r="H34" s="382" t="s">
        <v>185</v>
      </c>
      <c r="I34" s="382" t="s">
        <v>536</v>
      </c>
      <c r="J34" s="382" t="s">
        <v>497</v>
      </c>
      <c r="M34" s="382" t="s">
        <v>195</v>
      </c>
      <c r="N34" s="382" t="s">
        <v>380</v>
      </c>
      <c r="O34" s="382" t="s">
        <v>195</v>
      </c>
      <c r="P34" s="382" t="s">
        <v>498</v>
      </c>
      <c r="AE34" s="382" t="s">
        <v>277</v>
      </c>
      <c r="AF34" s="382" t="s">
        <v>535</v>
      </c>
    </row>
    <row r="35" spans="1:32">
      <c r="A35" s="382" t="s">
        <v>504</v>
      </c>
      <c r="B35" s="382" t="s">
        <v>499</v>
      </c>
      <c r="C35" s="382" t="s">
        <v>195</v>
      </c>
      <c r="D35" s="382" t="s">
        <v>182</v>
      </c>
      <c r="E35" s="382" t="s">
        <v>195</v>
      </c>
      <c r="F35" s="382" t="s">
        <v>183</v>
      </c>
      <c r="G35" s="382" t="s">
        <v>195</v>
      </c>
      <c r="H35" s="382" t="s">
        <v>185</v>
      </c>
      <c r="I35" s="382" t="s">
        <v>195</v>
      </c>
      <c r="J35" s="382" t="s">
        <v>497</v>
      </c>
      <c r="M35" s="382" t="s">
        <v>504</v>
      </c>
      <c r="N35" s="382" t="s">
        <v>537</v>
      </c>
      <c r="AE35" s="382" t="s">
        <v>195</v>
      </c>
      <c r="AF35" s="382" t="s">
        <v>535</v>
      </c>
    </row>
    <row r="36" spans="1:32">
      <c r="B36" s="382" t="s">
        <v>505</v>
      </c>
      <c r="C36" s="382" t="s">
        <v>116</v>
      </c>
      <c r="D36" s="382" t="s">
        <v>500</v>
      </c>
      <c r="E36" s="382" t="s">
        <v>116</v>
      </c>
      <c r="F36" s="382" t="s">
        <v>501</v>
      </c>
      <c r="G36" s="382" t="s">
        <v>116</v>
      </c>
      <c r="H36" s="382" t="s">
        <v>502</v>
      </c>
      <c r="I36" s="382" t="s">
        <v>116</v>
      </c>
      <c r="J36" s="382" t="s">
        <v>503</v>
      </c>
      <c r="AE36" s="382" t="s">
        <v>116</v>
      </c>
      <c r="AF36" s="382" t="s">
        <v>538</v>
      </c>
    </row>
    <row r="37" spans="1:32">
      <c r="C37" s="382" t="s">
        <v>504</v>
      </c>
      <c r="D37" s="382" t="s">
        <v>182</v>
      </c>
      <c r="E37" s="382" t="s">
        <v>504</v>
      </c>
      <c r="F37" s="382" t="s">
        <v>183</v>
      </c>
      <c r="G37" s="382" t="s">
        <v>504</v>
      </c>
      <c r="H37" s="382" t="s">
        <v>185</v>
      </c>
      <c r="I37" s="382" t="s">
        <v>504</v>
      </c>
      <c r="J37" s="382" t="s">
        <v>497</v>
      </c>
      <c r="AE37" s="382" t="s">
        <v>504</v>
      </c>
      <c r="AF37" s="382" t="s">
        <v>535</v>
      </c>
    </row>
  </sheetData>
  <sheetProtection algorithmName="SHA-512" hashValue="tLcDcFfcbKurz6jZ8RrzPg4QCwU2EfrOzAXRY+N/nsOIVyS2G5E8ueuT4m/fCZEiWYWq+NHV/DI/3WSLQ3rzcg==" saltValue="nTOwlTkvaXOHFSrItW66GQ==" spinCount="100000" sheet="1" objects="1" scenarios="1" selectLockedCells="1" selectUnlockedCells="1"/>
  <phoneticPr fontId="11"/>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68139-2925-4C45-B56D-B5D07A52A216}">
  <sheetPr codeName="Sheet6"/>
  <dimension ref="A1:J68"/>
  <sheetViews>
    <sheetView workbookViewId="0">
      <selection activeCell="I20" sqref="I20"/>
    </sheetView>
  </sheetViews>
  <sheetFormatPr defaultColWidth="9" defaultRowHeight="18"/>
  <cols>
    <col min="1" max="1" width="37.6640625" style="360" bestFit="1" customWidth="1"/>
    <col min="2" max="2" width="32.33203125" style="360" customWidth="1"/>
    <col min="3" max="3" width="29.109375" style="360" bestFit="1" customWidth="1"/>
    <col min="4" max="4" width="27" style="360" customWidth="1"/>
    <col min="5" max="5" width="29.33203125" style="360" bestFit="1" customWidth="1"/>
    <col min="6" max="6" width="37.6640625" style="360" bestFit="1" customWidth="1"/>
    <col min="7" max="8" width="29.33203125" style="360" bestFit="1" customWidth="1"/>
    <col min="9" max="9" width="32.6640625" style="360" customWidth="1"/>
    <col min="10" max="10" width="29.33203125" style="360" bestFit="1" customWidth="1"/>
    <col min="11" max="16384" width="9" style="360"/>
  </cols>
  <sheetData>
    <row r="1" spans="1:10">
      <c r="A1" s="270" t="s">
        <v>924</v>
      </c>
      <c r="B1" s="270"/>
      <c r="C1" s="270"/>
      <c r="D1" s="270"/>
      <c r="E1" s="270"/>
      <c r="F1" s="270" t="s">
        <v>925</v>
      </c>
      <c r="G1" s="270"/>
      <c r="H1" s="270" t="s">
        <v>926</v>
      </c>
      <c r="I1" s="270" t="s">
        <v>927</v>
      </c>
      <c r="J1" s="270" t="s">
        <v>928</v>
      </c>
    </row>
    <row r="2" spans="1:10">
      <c r="A2" s="270" t="s">
        <v>929</v>
      </c>
      <c r="B2" s="270" t="s">
        <v>929</v>
      </c>
      <c r="C2" s="270" t="s">
        <v>929</v>
      </c>
      <c r="D2" s="270" t="s">
        <v>930</v>
      </c>
      <c r="E2" s="270" t="s">
        <v>930</v>
      </c>
      <c r="F2" s="270" t="s">
        <v>929</v>
      </c>
      <c r="G2" s="270" t="s">
        <v>929</v>
      </c>
      <c r="H2" s="270" t="s">
        <v>24</v>
      </c>
      <c r="I2" s="270" t="s">
        <v>24</v>
      </c>
      <c r="J2" s="270" t="s">
        <v>929</v>
      </c>
    </row>
    <row r="3" spans="1:10">
      <c r="A3" s="270" t="s">
        <v>394</v>
      </c>
      <c r="B3" s="270" t="s">
        <v>94</v>
      </c>
      <c r="C3" s="270" t="s">
        <v>931</v>
      </c>
      <c r="D3" s="270" t="s">
        <v>932</v>
      </c>
      <c r="E3" s="270" t="s">
        <v>487</v>
      </c>
      <c r="F3" s="270" t="s">
        <v>391</v>
      </c>
      <c r="G3" s="270" t="s">
        <v>933</v>
      </c>
      <c r="H3" s="270" t="s">
        <v>150</v>
      </c>
      <c r="I3" s="270" t="s">
        <v>151</v>
      </c>
      <c r="J3" s="270" t="s">
        <v>391</v>
      </c>
    </row>
    <row r="4" spans="1:10">
      <c r="A4" s="270" t="s">
        <v>391</v>
      </c>
      <c r="B4" s="270" t="s">
        <v>362</v>
      </c>
      <c r="C4" s="270" t="s">
        <v>934</v>
      </c>
      <c r="D4" s="270" t="s">
        <v>939</v>
      </c>
      <c r="E4" s="270" t="s">
        <v>507</v>
      </c>
      <c r="F4" s="270" t="s">
        <v>536</v>
      </c>
      <c r="G4" s="270" t="s">
        <v>935</v>
      </c>
      <c r="H4" s="270" t="s">
        <v>936</v>
      </c>
      <c r="I4" s="270" t="s">
        <v>937</v>
      </c>
      <c r="J4" s="270" t="s">
        <v>416</v>
      </c>
    </row>
    <row r="5" spans="1:10">
      <c r="A5" s="270" t="s">
        <v>277</v>
      </c>
      <c r="B5" s="270"/>
      <c r="C5" s="270" t="s">
        <v>938</v>
      </c>
      <c r="D5" s="270"/>
      <c r="E5" s="270"/>
      <c r="F5" s="270" t="s">
        <v>416</v>
      </c>
      <c r="G5" s="270"/>
      <c r="H5" s="270"/>
      <c r="I5" s="270"/>
      <c r="J5" s="270" t="s">
        <v>126</v>
      </c>
    </row>
    <row r="6" spans="1:10">
      <c r="A6" s="270" t="s">
        <v>416</v>
      </c>
      <c r="B6" s="270"/>
      <c r="C6" s="270"/>
      <c r="D6" s="270"/>
      <c r="E6" s="270"/>
      <c r="F6" s="270" t="s">
        <v>126</v>
      </c>
      <c r="G6" s="270"/>
      <c r="H6" s="270"/>
      <c r="I6" s="270"/>
      <c r="J6" s="270" t="s">
        <v>1069</v>
      </c>
    </row>
    <row r="7" spans="1:10">
      <c r="A7" s="270" t="s">
        <v>126</v>
      </c>
      <c r="B7" s="270"/>
      <c r="C7" s="270"/>
      <c r="D7" s="270"/>
      <c r="E7" s="270"/>
      <c r="F7" s="270" t="s">
        <v>1069</v>
      </c>
      <c r="G7" s="270"/>
      <c r="H7" s="270"/>
      <c r="I7" s="270"/>
      <c r="J7" s="270"/>
    </row>
    <row r="8" spans="1:10">
      <c r="A8" s="270" t="s">
        <v>1069</v>
      </c>
      <c r="B8" s="270"/>
      <c r="C8" s="270"/>
      <c r="D8" s="270"/>
      <c r="E8" s="270"/>
      <c r="F8" s="270"/>
      <c r="G8" s="270"/>
      <c r="H8" s="270"/>
      <c r="I8" s="270"/>
      <c r="J8" s="270"/>
    </row>
    <row r="10" spans="1:10">
      <c r="E10" s="361"/>
    </row>
    <row r="11" spans="1:10">
      <c r="E11" s="361"/>
    </row>
    <row r="12" spans="1:10">
      <c r="E12" s="361"/>
    </row>
    <row r="13" spans="1:10">
      <c r="E13" s="361"/>
    </row>
    <row r="14" spans="1:10">
      <c r="E14" s="361"/>
    </row>
    <row r="15" spans="1:10">
      <c r="E15" s="361"/>
    </row>
    <row r="16" spans="1:10">
      <c r="E16" s="361"/>
    </row>
    <row r="17" spans="1:5">
      <c r="A17" s="270"/>
      <c r="B17" s="270"/>
      <c r="C17" s="270"/>
      <c r="D17" s="270"/>
      <c r="E17" s="361"/>
    </row>
    <row r="18" spans="1:5">
      <c r="A18" s="270" t="s">
        <v>940</v>
      </c>
      <c r="B18" s="270" t="s">
        <v>941</v>
      </c>
      <c r="C18" s="270" t="s">
        <v>942</v>
      </c>
      <c r="D18" s="270"/>
      <c r="E18" s="361"/>
    </row>
    <row r="19" spans="1:5">
      <c r="A19" s="270" t="s">
        <v>24</v>
      </c>
      <c r="B19" s="270" t="s">
        <v>24</v>
      </c>
      <c r="C19" s="271" t="s">
        <v>943</v>
      </c>
      <c r="D19" s="270" t="s">
        <v>67</v>
      </c>
      <c r="E19" s="361"/>
    </row>
    <row r="20" spans="1:5" ht="342">
      <c r="A20" s="270" t="s">
        <v>944</v>
      </c>
      <c r="B20" s="270" t="s">
        <v>945</v>
      </c>
      <c r="C20" s="270" t="s">
        <v>946</v>
      </c>
      <c r="D20" s="272" t="s">
        <v>947</v>
      </c>
      <c r="E20" s="362"/>
    </row>
    <row r="21" spans="1:5" ht="409.6">
      <c r="A21" s="270" t="s">
        <v>948</v>
      </c>
      <c r="B21" s="270" t="s">
        <v>949</v>
      </c>
      <c r="C21" s="270" t="s">
        <v>950</v>
      </c>
      <c r="D21" s="273" t="s">
        <v>951</v>
      </c>
      <c r="E21" s="361"/>
    </row>
    <row r="22" spans="1:5">
      <c r="A22" s="270" t="s">
        <v>952</v>
      </c>
      <c r="B22" s="270"/>
      <c r="C22" s="270"/>
      <c r="D22" s="270"/>
      <c r="E22" s="361"/>
    </row>
    <row r="23" spans="1:5">
      <c r="E23" s="361"/>
    </row>
    <row r="24" spans="1:5">
      <c r="E24" s="361"/>
    </row>
    <row r="25" spans="1:5">
      <c r="E25" s="361"/>
    </row>
    <row r="26" spans="1:5">
      <c r="E26" s="361"/>
    </row>
    <row r="27" spans="1:5">
      <c r="E27" s="361"/>
    </row>
    <row r="28" spans="1:5">
      <c r="E28" s="361"/>
    </row>
    <row r="29" spans="1:5">
      <c r="E29" s="361"/>
    </row>
    <row r="30" spans="1:5">
      <c r="E30" s="361"/>
    </row>
    <row r="31" spans="1:5">
      <c r="E31" s="361"/>
    </row>
    <row r="32" spans="1:5">
      <c r="E32" s="361"/>
    </row>
    <row r="33" spans="5:5">
      <c r="E33" s="361"/>
    </row>
    <row r="34" spans="5:5">
      <c r="E34" s="361"/>
    </row>
    <row r="35" spans="5:5">
      <c r="E35" s="361"/>
    </row>
    <row r="36" spans="5:5">
      <c r="E36" s="361"/>
    </row>
    <row r="37" spans="5:5">
      <c r="E37" s="361"/>
    </row>
    <row r="38" spans="5:5">
      <c r="E38" s="361"/>
    </row>
    <row r="39" spans="5:5">
      <c r="E39" s="361"/>
    </row>
    <row r="40" spans="5:5">
      <c r="E40" s="361"/>
    </row>
    <row r="41" spans="5:5">
      <c r="E41" s="361"/>
    </row>
    <row r="42" spans="5:5">
      <c r="E42" s="361"/>
    </row>
    <row r="43" spans="5:5">
      <c r="E43" s="361"/>
    </row>
    <row r="44" spans="5:5">
      <c r="E44" s="361"/>
    </row>
    <row r="45" spans="5:5">
      <c r="E45" s="361"/>
    </row>
    <row r="46" spans="5:5">
      <c r="E46" s="361"/>
    </row>
    <row r="47" spans="5:5">
      <c r="E47" s="361"/>
    </row>
    <row r="48" spans="5:5">
      <c r="E48" s="361"/>
    </row>
    <row r="49" spans="5:5">
      <c r="E49" s="361"/>
    </row>
    <row r="50" spans="5:5">
      <c r="E50" s="361"/>
    </row>
    <row r="51" spans="5:5">
      <c r="E51" s="361"/>
    </row>
    <row r="52" spans="5:5">
      <c r="E52" s="361"/>
    </row>
    <row r="53" spans="5:5">
      <c r="E53" s="361"/>
    </row>
    <row r="54" spans="5:5">
      <c r="E54" s="361"/>
    </row>
    <row r="55" spans="5:5">
      <c r="E55" s="361"/>
    </row>
    <row r="56" spans="5:5">
      <c r="E56" s="361"/>
    </row>
    <row r="57" spans="5:5">
      <c r="E57" s="361"/>
    </row>
    <row r="58" spans="5:5">
      <c r="E58" s="361"/>
    </row>
    <row r="59" spans="5:5">
      <c r="E59" s="361"/>
    </row>
    <row r="60" spans="5:5">
      <c r="E60" s="361"/>
    </row>
    <row r="61" spans="5:5">
      <c r="E61" s="361"/>
    </row>
    <row r="62" spans="5:5">
      <c r="E62" s="361"/>
    </row>
    <row r="63" spans="5:5">
      <c r="E63" s="361"/>
    </row>
    <row r="64" spans="5:5">
      <c r="E64" s="361"/>
    </row>
    <row r="65" spans="5:5">
      <c r="E65" s="361"/>
    </row>
    <row r="66" spans="5:5">
      <c r="E66" s="361"/>
    </row>
    <row r="67" spans="5:5">
      <c r="E67" s="361"/>
    </row>
    <row r="68" spans="5:5">
      <c r="E68" s="361"/>
    </row>
  </sheetData>
  <sheetProtection algorithmName="SHA-512" hashValue="uoe4fceoUy78DMW2BealxzQWnBzWSy1bm8gFNlbS94ZgXQp3xLrv3Ec72GYB2RwS8eq9TJgSVRnhgVXscAP4LQ==" saltValue="fhnuPHpZHAExt62BjeD+Hw==" spinCount="100000" sheet="1" selectLockedCells="1" selectUnlockedCells="1"/>
  <phoneticPr fontId="11"/>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B0B45-B74A-0A49-AC0B-0CD1295A4EBF}">
  <sheetPr codeName="Sheet15"/>
  <dimension ref="A1:G4"/>
  <sheetViews>
    <sheetView workbookViewId="0">
      <selection activeCell="I20" sqref="I20"/>
    </sheetView>
  </sheetViews>
  <sheetFormatPr defaultColWidth="8.6640625" defaultRowHeight="13.2"/>
  <cols>
    <col min="1" max="7" width="26.6640625" style="212" bestFit="1" customWidth="1"/>
    <col min="8" max="16384" width="8.6640625" style="212"/>
  </cols>
  <sheetData>
    <row r="1" spans="1:7">
      <c r="A1" s="212" t="s">
        <v>7</v>
      </c>
      <c r="B1" s="212" t="s">
        <v>953</v>
      </c>
      <c r="C1" s="212" t="s">
        <v>954</v>
      </c>
      <c r="D1" s="212" t="s">
        <v>47</v>
      </c>
      <c r="E1" s="212" t="s">
        <v>955</v>
      </c>
      <c r="F1" s="212" t="s">
        <v>956</v>
      </c>
      <c r="G1" s="212" t="s">
        <v>957</v>
      </c>
    </row>
    <row r="2" spans="1:7">
      <c r="A2" s="212" t="s">
        <v>953</v>
      </c>
      <c r="B2" s="212" t="s">
        <v>24</v>
      </c>
      <c r="C2" s="212" t="s">
        <v>24</v>
      </c>
      <c r="D2" s="212" t="s">
        <v>24</v>
      </c>
      <c r="E2" s="212" t="s">
        <v>24</v>
      </c>
      <c r="F2" s="212" t="s">
        <v>24</v>
      </c>
      <c r="G2" s="212" t="s">
        <v>24</v>
      </c>
    </row>
    <row r="3" spans="1:7">
      <c r="A3" s="212" t="s">
        <v>47</v>
      </c>
      <c r="B3" s="212" t="s">
        <v>953</v>
      </c>
      <c r="C3" s="212" t="s">
        <v>958</v>
      </c>
      <c r="D3" s="212" t="s">
        <v>97</v>
      </c>
      <c r="E3" s="212" t="s">
        <v>953</v>
      </c>
      <c r="F3" s="212" t="s">
        <v>958</v>
      </c>
      <c r="G3" s="212" t="s">
        <v>97</v>
      </c>
    </row>
    <row r="4" spans="1:7">
      <c r="A4" s="212" t="s">
        <v>959</v>
      </c>
      <c r="B4" s="212" t="s">
        <v>959</v>
      </c>
      <c r="C4" s="212" t="s">
        <v>63</v>
      </c>
      <c r="D4" s="212" t="s">
        <v>63</v>
      </c>
      <c r="E4" s="212" t="s">
        <v>958</v>
      </c>
      <c r="G4" s="212" t="s">
        <v>63</v>
      </c>
    </row>
  </sheetData>
  <sheetProtection algorithmName="SHA-512" hashValue="4r4bQT+oTIrzIcfqd3AoLxPjtMx/i9ygbU4fTnaOssD9ujqgKY8aB44d0C8kKjc7Q9F4kHD9KLT6MKRpRtTpAw==" saltValue="+sqKOldjuEuSSCQf/Ad7tQ==" spinCount="100000" sheet="1" selectLockedCells="1" selectUnlockedCells="1"/>
  <phoneticPr fontId="11"/>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29D1C-E2A6-2949-87EE-A4ABF865EC06}">
  <dimension ref="A1:B3"/>
  <sheetViews>
    <sheetView workbookViewId="0"/>
  </sheetViews>
  <sheetFormatPr defaultColWidth="11.44140625" defaultRowHeight="13.2"/>
  <cols>
    <col min="1" max="1" width="38.109375" customWidth="1"/>
    <col min="2" max="2" width="45.44140625" customWidth="1"/>
  </cols>
  <sheetData>
    <row r="1" spans="1:2" s="62" customFormat="1" ht="28.8">
      <c r="A1" s="317" t="s">
        <v>960</v>
      </c>
      <c r="B1" s="316" t="s">
        <v>961</v>
      </c>
    </row>
    <row r="2" spans="1:2" s="62" customFormat="1" ht="16.2"/>
    <row r="3" spans="1:2" ht="15.9" customHeight="1"/>
  </sheetData>
  <sheetProtection algorithmName="SHA-512" hashValue="1DuamVLJ3VpmglK4DWLZL7uyY8G6rBvzQhcw7vj/DFMKwM6nLJlJX3nylwVHQakFGvsAYAj8XI2k2svf/KTjaQ==" saltValue="zDbEsWShUvirJOyzvUSdAQ==" spinCount="100000" sheet="1" objects="1" scenarios="1"/>
  <phoneticPr fontId="1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94CA-9277-6341-B02A-0266F1A83DEB}">
  <sheetPr codeName="Sheet16"/>
  <dimension ref="B2:D57"/>
  <sheetViews>
    <sheetView showGridLines="0" workbookViewId="0">
      <selection activeCell="B4" sqref="B4"/>
    </sheetView>
  </sheetViews>
  <sheetFormatPr defaultColWidth="11.44140625" defaultRowHeight="13.2"/>
  <cols>
    <col min="1" max="1" width="3.33203125" customWidth="1"/>
    <col min="2" max="2" width="10" bestFit="1" customWidth="1"/>
    <col min="3" max="3" width="12" bestFit="1" customWidth="1"/>
    <col min="4" max="4" width="66.33203125" bestFit="1" customWidth="1"/>
  </cols>
  <sheetData>
    <row r="2" spans="2:4" ht="21" customHeight="1">
      <c r="B2" s="460" t="s">
        <v>962</v>
      </c>
      <c r="C2" s="460"/>
      <c r="D2" s="460"/>
    </row>
    <row r="3" spans="2:4" ht="21">
      <c r="B3" s="461" t="s">
        <v>1154</v>
      </c>
      <c r="C3" s="461"/>
      <c r="D3" s="461"/>
    </row>
    <row r="5" spans="2:4" ht="18">
      <c r="B5" s="462" t="s">
        <v>963</v>
      </c>
      <c r="C5" s="462"/>
      <c r="D5" s="462"/>
    </row>
    <row r="6" spans="2:4" ht="18">
      <c r="B6" s="357" t="s">
        <v>964</v>
      </c>
      <c r="C6" s="357" t="s">
        <v>965</v>
      </c>
      <c r="D6" s="357" t="s">
        <v>966</v>
      </c>
    </row>
    <row r="7" spans="2:4">
      <c r="B7" s="61" t="s">
        <v>967</v>
      </c>
      <c r="C7" s="63">
        <v>44071</v>
      </c>
      <c r="D7" s="61" t="s">
        <v>968</v>
      </c>
    </row>
    <row r="8" spans="2:4" ht="66">
      <c r="B8" s="61" t="s">
        <v>969</v>
      </c>
      <c r="C8" s="63">
        <v>44120</v>
      </c>
      <c r="D8" s="324" t="s">
        <v>970</v>
      </c>
    </row>
    <row r="9" spans="2:4" ht="26.4">
      <c r="B9" s="61" t="s">
        <v>971</v>
      </c>
      <c r="C9" s="63">
        <v>44145</v>
      </c>
      <c r="D9" s="353" t="s">
        <v>972</v>
      </c>
    </row>
    <row r="10" spans="2:4">
      <c r="B10" s="61" t="s">
        <v>973</v>
      </c>
      <c r="C10" s="63">
        <v>44219</v>
      </c>
      <c r="D10" s="61" t="s">
        <v>974</v>
      </c>
    </row>
    <row r="11" spans="2:4" ht="39.6">
      <c r="B11" s="61" t="s">
        <v>975</v>
      </c>
      <c r="C11" s="63">
        <v>44267</v>
      </c>
      <c r="D11" s="353" t="s">
        <v>976</v>
      </c>
    </row>
    <row r="12" spans="2:4">
      <c r="B12" s="61" t="s">
        <v>977</v>
      </c>
      <c r="C12" s="63">
        <v>44426</v>
      </c>
      <c r="D12" s="61" t="s">
        <v>978</v>
      </c>
    </row>
    <row r="13" spans="2:4">
      <c r="B13" s="61" t="s">
        <v>1018</v>
      </c>
      <c r="C13" s="63">
        <v>44461</v>
      </c>
      <c r="D13" s="61" t="s">
        <v>1019</v>
      </c>
    </row>
    <row r="14" spans="2:4" ht="26.4">
      <c r="B14" s="61" t="s">
        <v>1020</v>
      </c>
      <c r="C14" s="63">
        <v>44473</v>
      </c>
      <c r="D14" s="324" t="s">
        <v>1024</v>
      </c>
    </row>
    <row r="15" spans="2:4" ht="26.4">
      <c r="B15" s="61" t="s">
        <v>1036</v>
      </c>
      <c r="C15" s="63">
        <v>44712</v>
      </c>
      <c r="D15" s="324" t="s">
        <v>1040</v>
      </c>
    </row>
    <row r="16" spans="2:4" ht="52.8">
      <c r="B16" s="61" t="s">
        <v>1063</v>
      </c>
      <c r="C16" s="63">
        <v>44965</v>
      </c>
      <c r="D16" s="324" t="s">
        <v>1066</v>
      </c>
    </row>
    <row r="17" spans="2:4" ht="66">
      <c r="B17" s="61" t="s">
        <v>1079</v>
      </c>
      <c r="C17" s="63">
        <v>45065</v>
      </c>
      <c r="D17" s="324" t="s">
        <v>1082</v>
      </c>
    </row>
    <row r="18" spans="2:4" ht="79.2">
      <c r="B18" s="61" t="s">
        <v>1083</v>
      </c>
      <c r="C18" s="380">
        <v>45138</v>
      </c>
      <c r="D18" s="324" t="s">
        <v>1117</v>
      </c>
    </row>
    <row r="19" spans="2:4">
      <c r="B19" s="379" t="s">
        <v>1118</v>
      </c>
      <c r="C19" s="380">
        <v>45330</v>
      </c>
      <c r="D19" s="381" t="s">
        <v>1119</v>
      </c>
    </row>
    <row r="20" spans="2:4" ht="198">
      <c r="B20" s="61" t="s">
        <v>1154</v>
      </c>
      <c r="C20" s="63">
        <v>45379</v>
      </c>
      <c r="D20" s="324" t="s">
        <v>1153</v>
      </c>
    </row>
    <row r="21" spans="2:4">
      <c r="B21" s="61"/>
      <c r="C21" s="63"/>
      <c r="D21" s="61"/>
    </row>
    <row r="22" spans="2:4">
      <c r="B22" s="61"/>
      <c r="C22" s="63"/>
      <c r="D22" s="61"/>
    </row>
    <row r="23" spans="2:4">
      <c r="B23" s="61"/>
      <c r="C23" s="63"/>
      <c r="D23" s="61"/>
    </row>
    <row r="24" spans="2:4">
      <c r="B24" s="61"/>
      <c r="C24" s="63"/>
      <c r="D24" s="61"/>
    </row>
    <row r="25" spans="2:4">
      <c r="B25" s="61"/>
      <c r="C25" s="63"/>
      <c r="D25" s="61"/>
    </row>
    <row r="26" spans="2:4">
      <c r="B26" s="61"/>
      <c r="C26" s="63"/>
      <c r="D26" s="61"/>
    </row>
    <row r="27" spans="2:4">
      <c r="B27" s="61"/>
      <c r="C27" s="63"/>
      <c r="D27" s="61"/>
    </row>
    <row r="28" spans="2:4">
      <c r="B28" s="61"/>
      <c r="C28" s="63"/>
      <c r="D28" s="61"/>
    </row>
    <row r="29" spans="2:4">
      <c r="B29" s="61"/>
      <c r="C29" s="63"/>
      <c r="D29" s="61"/>
    </row>
    <row r="30" spans="2:4">
      <c r="B30" s="61"/>
      <c r="C30" s="63"/>
      <c r="D30" s="61"/>
    </row>
    <row r="31" spans="2:4">
      <c r="B31" s="61"/>
      <c r="C31" s="63"/>
      <c r="D31" s="61"/>
    </row>
    <row r="32" spans="2:4">
      <c r="B32" s="61"/>
      <c r="C32" s="63"/>
      <c r="D32" s="61"/>
    </row>
    <row r="33" spans="2:4">
      <c r="B33" s="61"/>
      <c r="C33" s="222"/>
      <c r="D33" s="61"/>
    </row>
    <row r="34" spans="2:4">
      <c r="B34" s="61"/>
      <c r="C34" s="222"/>
      <c r="D34" s="61"/>
    </row>
    <row r="35" spans="2:4">
      <c r="B35" s="61"/>
      <c r="C35" s="222"/>
      <c r="D35" s="61"/>
    </row>
    <row r="36" spans="2:4">
      <c r="B36" s="61"/>
      <c r="C36" s="222"/>
      <c r="D36" s="61"/>
    </row>
    <row r="37" spans="2:4">
      <c r="B37" s="61"/>
      <c r="C37" s="222"/>
      <c r="D37" s="61"/>
    </row>
    <row r="38" spans="2:4">
      <c r="B38" s="61"/>
      <c r="C38" s="222"/>
      <c r="D38" s="61"/>
    </row>
    <row r="39" spans="2:4">
      <c r="B39" s="61"/>
      <c r="C39" s="222"/>
      <c r="D39" s="61"/>
    </row>
    <row r="40" spans="2:4">
      <c r="B40" s="61"/>
      <c r="C40" s="222"/>
      <c r="D40" s="61"/>
    </row>
    <row r="41" spans="2:4">
      <c r="B41" s="61"/>
      <c r="C41" s="222"/>
      <c r="D41" s="61"/>
    </row>
    <row r="42" spans="2:4">
      <c r="B42" s="61"/>
      <c r="C42" s="222"/>
      <c r="D42" s="61"/>
    </row>
    <row r="43" spans="2:4">
      <c r="B43" s="61"/>
      <c r="C43" s="222"/>
      <c r="D43" s="61"/>
    </row>
    <row r="44" spans="2:4">
      <c r="B44" s="61"/>
      <c r="C44" s="222"/>
      <c r="D44" s="61"/>
    </row>
    <row r="45" spans="2:4">
      <c r="B45" s="61"/>
      <c r="C45" s="222"/>
      <c r="D45" s="61"/>
    </row>
    <row r="46" spans="2:4">
      <c r="B46" s="61"/>
      <c r="C46" s="222"/>
      <c r="D46" s="61"/>
    </row>
    <row r="47" spans="2:4">
      <c r="B47" s="61"/>
      <c r="C47" s="222"/>
      <c r="D47" s="61"/>
    </row>
    <row r="48" spans="2:4">
      <c r="B48" s="61"/>
      <c r="C48" s="222"/>
      <c r="D48" s="61"/>
    </row>
    <row r="49" spans="2:4">
      <c r="B49" s="61"/>
      <c r="C49" s="222"/>
      <c r="D49" s="61"/>
    </row>
    <row r="50" spans="2:4">
      <c r="B50" s="61"/>
      <c r="C50" s="222"/>
      <c r="D50" s="61"/>
    </row>
    <row r="51" spans="2:4">
      <c r="B51" s="61"/>
      <c r="C51" s="222"/>
      <c r="D51" s="61"/>
    </row>
    <row r="52" spans="2:4">
      <c r="B52" s="61"/>
      <c r="C52" s="222"/>
      <c r="D52" s="61"/>
    </row>
    <row r="53" spans="2:4">
      <c r="B53" s="61"/>
      <c r="C53" s="222"/>
      <c r="D53" s="61"/>
    </row>
    <row r="54" spans="2:4">
      <c r="B54" s="61"/>
      <c r="C54" s="222"/>
      <c r="D54" s="61"/>
    </row>
    <row r="55" spans="2:4">
      <c r="B55" s="61"/>
      <c r="C55" s="222"/>
      <c r="D55" s="61"/>
    </row>
    <row r="56" spans="2:4">
      <c r="B56" s="61"/>
      <c r="C56" s="222"/>
      <c r="D56" s="61"/>
    </row>
    <row r="57" spans="2:4">
      <c r="B57" s="61"/>
      <c r="C57" s="222"/>
      <c r="D57" s="61"/>
    </row>
  </sheetData>
  <mergeCells count="3">
    <mergeCell ref="B2:D2"/>
    <mergeCell ref="B3:D3"/>
    <mergeCell ref="B5:D5"/>
  </mergeCells>
  <phoneticPr fontId="1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0352C-BC3D-294D-9DF9-10D1C8B7D8D5}">
  <dimension ref="A1:B32"/>
  <sheetViews>
    <sheetView zoomScale="160" zoomScaleNormal="160" workbookViewId="0">
      <selection activeCell="B3" sqref="B3"/>
    </sheetView>
  </sheetViews>
  <sheetFormatPr defaultColWidth="10.6640625" defaultRowHeight="14.4"/>
  <cols>
    <col min="1" max="1" width="13.6640625" style="264" customWidth="1"/>
    <col min="2" max="16384" width="10.6640625" style="264"/>
  </cols>
  <sheetData>
    <row r="1" spans="1:2">
      <c r="A1" s="264" t="e">
        <f>IF(#REF!=1,#REF!&amp;" 様",IF(#REF!=1,#REF!&amp;" 様",IF(#REF!=1,#REF!&amp;" 様",IF(#REF!=1,#REF!&amp;" 様",IF(#REF!=1,#REF!&amp;" 様",IF(#REF!=1,#REF!&amp;" 様",IF(#REF!=1,#REF!&amp;" 様",IF(#REF!=1,#REF!&amp;" 様",IF(#REF!=1,#REF!&amp;" 様",IF(#REF!=1,#REF!&amp;" 様",""))))))))))</f>
        <v>#REF!</v>
      </c>
    </row>
    <row r="3" spans="1:2">
      <c r="A3" s="264" t="s">
        <v>979</v>
      </c>
    </row>
    <row r="4" spans="1:2">
      <c r="A4" s="264" t="s">
        <v>980</v>
      </c>
    </row>
    <row r="6" spans="1:2">
      <c r="A6" s="264" t="s">
        <v>981</v>
      </c>
    </row>
    <row r="7" spans="1:2">
      <c r="A7" s="264" t="e">
        <f>IF(#REF!=1,"ログインID："&amp;#REF!,IF(#REF!=1,"ログインID："&amp;#REF!,IF(#REF!=1,"ログインID："&amp;#REF!,IF(#REF!=1,"ログインID："&amp;#REF!,IF(#REF!=1,"ログインID："&amp;#REF!,IF(#REF!=1,"ログインID："&amp;#REF!,IF(#REF!=1,"ログインID："&amp;#REF!,IF(#REF!=1,"ログインID："&amp;#REF!,IF(#REF!=1,"ログインID："&amp;#REF!,IF(#REF!=1,"ログインID："&amp;#REF!,""))))))))))</f>
        <v>#REF!</v>
      </c>
      <c r="B7" s="265"/>
    </row>
    <row r="8" spans="1:2">
      <c r="A8" s="264" t="e">
        <f ca="1">IF(COUNTIF(#REF!,"1")&gt;0,"仮パスワード："&amp;CHAR(RANDBETWEEN(65,90))&amp;CHAR(RANDBETWEEN(97,122))&amp;CHAR(RANDBETWEEN(65,90))&amp;RANDBETWEEN(10,99)&amp;CHAR(RANDBETWEEN(97,122))&amp;CHAR(RANDBETWEEN(97,122))&amp;CHAR(RANDBETWEEN(65,90))&amp;CHAR(RANDBETWEEN(65,90))&amp;CHAR(RANDBETWEEN(97,122))&amp;CHAR(RANDBETWEEN(65,90))&amp;CHAR(RANDBETWEEN(65,90)),"")</f>
        <v>#REF!</v>
      </c>
    </row>
    <row r="10" spans="1:2">
      <c r="A10" s="264" t="s">
        <v>982</v>
      </c>
    </row>
    <row r="11" spans="1:2">
      <c r="A11" s="264" t="s">
        <v>983</v>
      </c>
    </row>
    <row r="13" spans="1:2">
      <c r="A13" s="264" t="s">
        <v>984</v>
      </c>
    </row>
    <row r="14" spans="1:2">
      <c r="A14" s="264" t="s">
        <v>985</v>
      </c>
    </row>
    <row r="15" spans="1:2">
      <c r="A15" s="264" t="s">
        <v>986</v>
      </c>
    </row>
    <row r="17" spans="1:1">
      <c r="A17" s="264" t="s">
        <v>987</v>
      </c>
    </row>
    <row r="19" spans="1:1">
      <c r="A19" s="264" t="s">
        <v>988</v>
      </c>
    </row>
    <row r="21" spans="1:1">
      <c r="A21" s="266" t="s">
        <v>989</v>
      </c>
    </row>
    <row r="22" spans="1:1">
      <c r="A22" s="264" t="s">
        <v>990</v>
      </c>
    </row>
    <row r="23" spans="1:1">
      <c r="A23" s="264" t="s">
        <v>991</v>
      </c>
    </row>
    <row r="24" spans="1:1">
      <c r="A24" s="266" t="s">
        <v>989</v>
      </c>
    </row>
    <row r="25" spans="1:1">
      <c r="A25" s="264" t="s">
        <v>992</v>
      </c>
    </row>
    <row r="26" spans="1:1">
      <c r="A26" s="264" t="s">
        <v>993</v>
      </c>
    </row>
    <row r="27" spans="1:1">
      <c r="A27" s="264" t="s">
        <v>994</v>
      </c>
    </row>
    <row r="28" spans="1:1">
      <c r="A28" s="264" t="s">
        <v>995</v>
      </c>
    </row>
    <row r="30" spans="1:1">
      <c r="A30" s="264" t="s">
        <v>996</v>
      </c>
    </row>
    <row r="31" spans="1:1">
      <c r="A31" s="264" t="s">
        <v>997</v>
      </c>
    </row>
    <row r="32" spans="1:1">
      <c r="A32" s="264" t="s">
        <v>998</v>
      </c>
    </row>
  </sheetData>
  <sheetProtection algorithmName="SHA-512" hashValue="/seRrwyysWGUOCDLe8N4ec8DYu2mj3a9e+LZfj+ZbBjW5shyRJ3zuLDV78tFMPmxtXVUndr0XXs13+sc9lzevQ==" saltValue="gObbBteuZ1ItJv2VxsR8TQ==" spinCount="100000" sheet="1" objects="1" scenarios="1"/>
  <phoneticPr fontId="1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R23"/>
  <sheetViews>
    <sheetView showGridLines="0" zoomScaleNormal="100" zoomScaleSheetLayoutView="100" zoomScalePageLayoutView="125" workbookViewId="0">
      <selection activeCell="B7" sqref="B7"/>
    </sheetView>
  </sheetViews>
  <sheetFormatPr defaultColWidth="15.6640625" defaultRowHeight="12" customHeight="1"/>
  <cols>
    <col min="1" max="1" width="4.109375" style="1" customWidth="1"/>
    <col min="2" max="3" width="16.109375" style="1" customWidth="1"/>
    <col min="4" max="5" width="25.109375" style="3" customWidth="1"/>
    <col min="6" max="6" width="4.33203125" style="3" customWidth="1"/>
    <col min="7" max="7" width="15.6640625" style="3"/>
    <col min="8" max="8" width="15.6640625" style="1"/>
    <col min="9" max="9" width="13.44140625" style="1" bestFit="1" customWidth="1"/>
    <col min="10" max="10" width="13.44140625" style="1" customWidth="1"/>
    <col min="11" max="16384" width="15.6640625" style="1"/>
  </cols>
  <sheetData>
    <row r="1" spans="1:18" s="41" customFormat="1" ht="20.100000000000001" customHeight="1">
      <c r="A1" s="39"/>
      <c r="B1" s="2"/>
      <c r="C1" s="2"/>
      <c r="D1" s="2"/>
      <c r="E1" s="2"/>
      <c r="F1" s="2"/>
      <c r="G1" s="2"/>
      <c r="H1" s="2"/>
      <c r="I1" s="2"/>
      <c r="J1" s="2"/>
      <c r="K1" s="2"/>
      <c r="L1" s="2"/>
      <c r="M1" s="2"/>
      <c r="N1" s="40"/>
      <c r="O1" s="40"/>
      <c r="P1" s="40"/>
      <c r="Q1" s="40"/>
      <c r="R1" s="40"/>
    </row>
    <row r="2" spans="1:18" ht="20.100000000000001" customHeight="1">
      <c r="B2" s="2"/>
      <c r="C2" s="2"/>
      <c r="D2" s="2"/>
      <c r="E2" s="2"/>
      <c r="F2" s="2"/>
      <c r="G2" s="2"/>
      <c r="H2" s="2"/>
      <c r="I2" s="2"/>
      <c r="J2" s="2"/>
      <c r="K2" s="2"/>
      <c r="L2" s="2"/>
      <c r="M2" s="2"/>
    </row>
    <row r="3" spans="1:18" s="8" customFormat="1" ht="20.100000000000001" customHeight="1">
      <c r="B3" s="2"/>
      <c r="C3" s="2"/>
      <c r="D3" s="2"/>
      <c r="E3" s="2"/>
      <c r="F3" s="2"/>
      <c r="G3" s="2"/>
      <c r="H3" s="2"/>
      <c r="I3" s="2"/>
      <c r="J3" s="2"/>
      <c r="K3" s="2"/>
      <c r="L3" s="2"/>
      <c r="M3" s="2"/>
    </row>
    <row r="4" spans="1:18" ht="20.100000000000001" customHeight="1" thickBot="1">
      <c r="B4" s="2"/>
      <c r="C4" s="2"/>
      <c r="D4" s="2"/>
      <c r="E4" s="2"/>
      <c r="F4" s="2"/>
      <c r="G4" s="2"/>
      <c r="H4" s="2"/>
      <c r="I4" s="2"/>
      <c r="J4" s="2"/>
      <c r="K4" s="2"/>
      <c r="L4" s="2"/>
      <c r="M4" s="2"/>
    </row>
    <row r="5" spans="1:18" s="19" customFormat="1" ht="54.9" customHeight="1" thickBot="1">
      <c r="A5" s="30" t="s">
        <v>999</v>
      </c>
      <c r="B5" s="14" t="s">
        <v>1000</v>
      </c>
      <c r="C5" s="15" t="s">
        <v>1001</v>
      </c>
      <c r="D5" s="16" t="s">
        <v>1002</v>
      </c>
      <c r="E5" s="16" t="s">
        <v>1003</v>
      </c>
      <c r="F5" s="463" t="s">
        <v>1004</v>
      </c>
      <c r="G5" s="464"/>
      <c r="H5" s="17" t="s">
        <v>1005</v>
      </c>
      <c r="I5" s="358" t="s">
        <v>1006</v>
      </c>
      <c r="J5" s="18" t="s">
        <v>1007</v>
      </c>
      <c r="K5" s="18" t="s">
        <v>1008</v>
      </c>
    </row>
    <row r="6" spans="1:18" ht="20.100000000000001" customHeight="1" thickBot="1">
      <c r="A6" s="6"/>
      <c r="B6" s="9"/>
      <c r="C6" s="9"/>
      <c r="D6" s="10"/>
      <c r="E6" s="11"/>
      <c r="F6" s="12"/>
      <c r="G6" s="13"/>
      <c r="H6" s="20"/>
      <c r="I6" s="21"/>
      <c r="J6" s="21"/>
    </row>
    <row r="7" spans="1:18" ht="40.35" customHeight="1" thickTop="1" thickBot="1">
      <c r="A7" s="5" t="s">
        <v>1009</v>
      </c>
      <c r="B7" s="22" t="e">
        <f>IF(#REF!&lt;&gt;"",#REF!,"")</f>
        <v>#REF!</v>
      </c>
      <c r="C7" s="23" t="e">
        <f>IF(#REF!&lt;&gt;"",#REF!,"")</f>
        <v>#REF!</v>
      </c>
      <c r="D7" s="24" t="e">
        <f>IF(#REF!&lt;&gt;"",#REF!,"")</f>
        <v>#REF!</v>
      </c>
      <c r="E7" s="4" t="e">
        <f>IF(#REF!&lt;&gt;"",#REF!,"")</f>
        <v>#REF!</v>
      </c>
      <c r="F7" s="25" t="str">
        <f>IFERROR(INDEX(別紙「部署情報」!B7:B16,MATCH('2.管理者情報'!G7,別紙「部署情報」!C7:C16,0)),"")</f>
        <v/>
      </c>
      <c r="G7" s="26" t="e">
        <f>#REF!</f>
        <v>#REF!</v>
      </c>
      <c r="H7" s="27" t="s">
        <v>1010</v>
      </c>
      <c r="I7" s="28" t="s">
        <v>1011</v>
      </c>
      <c r="J7" s="29" t="s">
        <v>1011</v>
      </c>
      <c r="K7" s="29" t="e">
        <f>#REF!</f>
        <v>#REF!</v>
      </c>
    </row>
    <row r="8" spans="1:18" ht="12" customHeight="1" thickTop="1"/>
    <row r="18" s="1" customFormat="1" ht="12" customHeight="1"/>
    <row r="19" s="1" customFormat="1" ht="12" customHeight="1"/>
    <row r="21" s="1" customFormat="1" ht="12" customHeight="1"/>
    <row r="23" s="1" customFormat="1" ht="12" customHeight="1"/>
  </sheetData>
  <sheetProtection selectLockedCells="1"/>
  <mergeCells count="1">
    <mergeCell ref="F5:G5"/>
  </mergeCells>
  <phoneticPr fontId="11"/>
  <printOptions horizontalCentered="1"/>
  <pageMargins left="0.51181102362204722" right="0.51181102362204722" top="0.35433070866141736" bottom="0.74803149606299213" header="0.31496062992125984" footer="0.31496062992125984"/>
  <pageSetup paperSize="9" scale="76" fitToHeight="0" orientation="landscape" horizontalDpi="4294967292" r:id="rId1"/>
  <headerFooter>
    <oddFooter>&amp;R&amp;"メイリオ,標準"&amp;9三三株式会社
〒102-0074　東京都千代田区九段南4-7-15  JPR市ヶ谷ビル6F
TEL:03-6821-0033 FAX:03-5211-4478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H16"/>
  <sheetViews>
    <sheetView showGridLines="0" zoomScaleNormal="100" zoomScaleSheetLayoutView="100" workbookViewId="0"/>
  </sheetViews>
  <sheetFormatPr defaultColWidth="10.6640625" defaultRowHeight="16.2"/>
  <cols>
    <col min="1" max="2" width="3.6640625" style="1" customWidth="1"/>
    <col min="3" max="16384" width="10.6640625" style="1"/>
  </cols>
  <sheetData>
    <row r="1" spans="1:8" ht="12" customHeight="1">
      <c r="A1" s="31"/>
      <c r="B1" s="32"/>
      <c r="C1" s="32"/>
      <c r="D1" s="32"/>
    </row>
    <row r="2" spans="1:8" s="8" customFormat="1" ht="12" customHeight="1">
      <c r="A2" s="33"/>
      <c r="B2" s="34"/>
      <c r="C2" s="34"/>
      <c r="D2" s="34"/>
    </row>
    <row r="3" spans="1:8" ht="12" customHeight="1">
      <c r="B3" s="36"/>
      <c r="C3" s="36"/>
      <c r="D3" s="36"/>
    </row>
    <row r="4" spans="1:8" ht="12" customHeight="1">
      <c r="B4" s="35"/>
    </row>
    <row r="5" spans="1:8" ht="12" customHeight="1"/>
    <row r="6" spans="1:8" ht="40.35" customHeight="1">
      <c r="A6" s="7"/>
      <c r="B6" s="37" t="s">
        <v>1012</v>
      </c>
      <c r="C6" s="467" t="s">
        <v>1013</v>
      </c>
      <c r="D6" s="467"/>
      <c r="E6" s="467" t="s">
        <v>1014</v>
      </c>
      <c r="F6" s="467"/>
      <c r="G6" s="467" t="s">
        <v>1015</v>
      </c>
      <c r="H6" s="467"/>
    </row>
    <row r="7" spans="1:8" ht="40.35" customHeight="1">
      <c r="A7" s="7"/>
      <c r="B7" s="38">
        <v>1</v>
      </c>
      <c r="C7" s="466" t="e">
        <f>#REF!</f>
        <v>#REF!</v>
      </c>
      <c r="D7" s="466"/>
      <c r="E7" s="468" t="s">
        <v>1016</v>
      </c>
      <c r="F7" s="468"/>
      <c r="G7" s="468" t="s">
        <v>1017</v>
      </c>
      <c r="H7" s="468"/>
    </row>
    <row r="8" spans="1:8" ht="40.35" customHeight="1">
      <c r="A8" s="7"/>
      <c r="B8" s="38">
        <v>2</v>
      </c>
      <c r="C8" s="465"/>
      <c r="D8" s="465"/>
      <c r="E8" s="468" t="s">
        <v>1016</v>
      </c>
      <c r="F8" s="468"/>
      <c r="G8" s="468" t="s">
        <v>1017</v>
      </c>
      <c r="H8" s="468"/>
    </row>
    <row r="9" spans="1:8" ht="40.35" customHeight="1">
      <c r="A9" s="7"/>
      <c r="B9" s="38">
        <v>3</v>
      </c>
      <c r="C9" s="465"/>
      <c r="D9" s="465"/>
      <c r="E9" s="468" t="s">
        <v>1016</v>
      </c>
      <c r="F9" s="468"/>
      <c r="G9" s="468" t="s">
        <v>1017</v>
      </c>
      <c r="H9" s="468"/>
    </row>
    <row r="10" spans="1:8" ht="40.35" customHeight="1">
      <c r="A10" s="7"/>
      <c r="B10" s="38">
        <v>4</v>
      </c>
      <c r="C10" s="465"/>
      <c r="D10" s="465"/>
      <c r="E10" s="468" t="s">
        <v>1016</v>
      </c>
      <c r="F10" s="468"/>
      <c r="G10" s="468" t="s">
        <v>1017</v>
      </c>
      <c r="H10" s="468"/>
    </row>
    <row r="11" spans="1:8" ht="40.35" customHeight="1">
      <c r="A11" s="7"/>
      <c r="B11" s="38">
        <v>5</v>
      </c>
      <c r="C11" s="465"/>
      <c r="D11" s="465"/>
      <c r="E11" s="468" t="s">
        <v>1016</v>
      </c>
      <c r="F11" s="468"/>
      <c r="G11" s="468" t="s">
        <v>1017</v>
      </c>
      <c r="H11" s="468"/>
    </row>
    <row r="12" spans="1:8" ht="40.35" customHeight="1">
      <c r="A12" s="7"/>
      <c r="B12" s="38">
        <v>6</v>
      </c>
      <c r="C12" s="465"/>
      <c r="D12" s="465"/>
      <c r="E12" s="468" t="s">
        <v>1016</v>
      </c>
      <c r="F12" s="468"/>
      <c r="G12" s="468" t="s">
        <v>1017</v>
      </c>
      <c r="H12" s="468"/>
    </row>
    <row r="13" spans="1:8" ht="40.35" customHeight="1">
      <c r="A13" s="7"/>
      <c r="B13" s="38">
        <v>7</v>
      </c>
      <c r="C13" s="465"/>
      <c r="D13" s="465"/>
      <c r="E13" s="468" t="s">
        <v>1016</v>
      </c>
      <c r="F13" s="468"/>
      <c r="G13" s="468" t="s">
        <v>1017</v>
      </c>
      <c r="H13" s="468"/>
    </row>
    <row r="14" spans="1:8" ht="40.35" customHeight="1">
      <c r="A14" s="7"/>
      <c r="B14" s="38">
        <v>8</v>
      </c>
      <c r="C14" s="465"/>
      <c r="D14" s="465"/>
      <c r="E14" s="468" t="s">
        <v>1016</v>
      </c>
      <c r="F14" s="468"/>
      <c r="G14" s="468" t="s">
        <v>1017</v>
      </c>
      <c r="H14" s="468"/>
    </row>
    <row r="15" spans="1:8" ht="40.35" customHeight="1">
      <c r="A15" s="7"/>
      <c r="B15" s="38">
        <v>9</v>
      </c>
      <c r="C15" s="465"/>
      <c r="D15" s="465"/>
      <c r="E15" s="468" t="s">
        <v>1016</v>
      </c>
      <c r="F15" s="468"/>
      <c r="G15" s="468" t="s">
        <v>1017</v>
      </c>
      <c r="H15" s="468"/>
    </row>
    <row r="16" spans="1:8" ht="40.35" customHeight="1">
      <c r="A16" s="7"/>
      <c r="B16" s="38">
        <v>10</v>
      </c>
      <c r="C16" s="465"/>
      <c r="D16" s="465"/>
      <c r="E16" s="468" t="s">
        <v>1016</v>
      </c>
      <c r="F16" s="468"/>
      <c r="G16" s="468" t="s">
        <v>1017</v>
      </c>
      <c r="H16" s="468"/>
    </row>
  </sheetData>
  <mergeCells count="33">
    <mergeCell ref="E15:F15"/>
    <mergeCell ref="G15:H15"/>
    <mergeCell ref="E16:F16"/>
    <mergeCell ref="G16:H16"/>
    <mergeCell ref="E12:F12"/>
    <mergeCell ref="G12:H12"/>
    <mergeCell ref="E13:F13"/>
    <mergeCell ref="G13:H13"/>
    <mergeCell ref="E14:F14"/>
    <mergeCell ref="G14:H14"/>
    <mergeCell ref="E9:F9"/>
    <mergeCell ref="G9:H9"/>
    <mergeCell ref="E10:F10"/>
    <mergeCell ref="G10:H10"/>
    <mergeCell ref="E11:F11"/>
    <mergeCell ref="G11:H11"/>
    <mergeCell ref="E6:F6"/>
    <mergeCell ref="G6:H6"/>
    <mergeCell ref="E7:F7"/>
    <mergeCell ref="G7:H7"/>
    <mergeCell ref="E8:F8"/>
    <mergeCell ref="G8:H8"/>
    <mergeCell ref="C7:D7"/>
    <mergeCell ref="C6:D6"/>
    <mergeCell ref="C8:D8"/>
    <mergeCell ref="C9:D9"/>
    <mergeCell ref="C10:D10"/>
    <mergeCell ref="C16:D16"/>
    <mergeCell ref="C11:D11"/>
    <mergeCell ref="C12:D12"/>
    <mergeCell ref="C13:D13"/>
    <mergeCell ref="C14:D14"/>
    <mergeCell ref="C15:D15"/>
  </mergeCells>
  <phoneticPr fontId="11"/>
  <printOptions horizontalCentered="1"/>
  <pageMargins left="0.51181102362204722" right="0.51181102362204722" top="0.35433070866141736" bottom="0.74803149606299213" header="0.31496062992125984" footer="0.31496062992125984"/>
  <pageSetup paperSize="9" scale="83" orientation="portrait" horizontalDpi="4294967292" r:id="rId1"/>
  <headerFooter>
    <oddFooter>&amp;R&amp;"メイリオ,標準"&amp;9三三株式会社
〒102-0074　東京都千代田区九段南4-7-15  JPR市ヶ谷ビル6F
TEL:03-6821-0033 FAX:03-5211-4478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78ED7-A43C-1541-A9A4-FF75F1ED39DA}">
  <sheetPr>
    <tabColor theme="9"/>
  </sheetPr>
  <dimension ref="A1:H179"/>
  <sheetViews>
    <sheetView showGridLines="0" zoomScaleNormal="100" workbookViewId="0">
      <selection activeCell="G23" sqref="G23"/>
    </sheetView>
  </sheetViews>
  <sheetFormatPr defaultColWidth="9" defaultRowHeight="16.2"/>
  <cols>
    <col min="1" max="1" width="56.109375" style="62" customWidth="1"/>
    <col min="2" max="2" width="57.44140625" style="62" bestFit="1" customWidth="1"/>
    <col min="3" max="3" width="32" style="62" bestFit="1" customWidth="1"/>
    <col min="4" max="4" width="44.6640625" style="62" customWidth="1"/>
    <col min="5" max="5" width="36.6640625" style="62" bestFit="1" customWidth="1"/>
    <col min="6" max="6" width="24.33203125" style="62" customWidth="1"/>
    <col min="7" max="7" width="25.109375" style="62" customWidth="1"/>
    <col min="8" max="8" width="11.6640625" style="62" customWidth="1"/>
    <col min="9" max="16384" width="9" style="62"/>
  </cols>
  <sheetData>
    <row r="1" spans="1:6" ht="25.35" customHeight="1" thickBot="1">
      <c r="A1" s="65" t="s">
        <v>0</v>
      </c>
    </row>
    <row r="2" spans="1:6" ht="18" customHeight="1" thickBot="1">
      <c r="A2" s="66" t="s">
        <v>1</v>
      </c>
      <c r="B2" s="67" t="s">
        <v>2</v>
      </c>
      <c r="C2" s="137"/>
      <c r="D2" s="68"/>
      <c r="E2" s="68"/>
      <c r="F2" s="68"/>
    </row>
    <row r="3" spans="1:6" ht="25.35" customHeight="1">
      <c r="A3" s="92" t="s">
        <v>3</v>
      </c>
      <c r="B3" s="69" t="s">
        <v>4</v>
      </c>
      <c r="C3" s="70"/>
    </row>
    <row r="4" spans="1:6" ht="25.35" customHeight="1">
      <c r="A4" s="397" t="s">
        <v>5</v>
      </c>
      <c r="B4" s="398"/>
      <c r="C4" s="70"/>
    </row>
    <row r="5" spans="1:6" ht="102" customHeight="1">
      <c r="A5" s="268" t="s">
        <v>6</v>
      </c>
      <c r="B5" s="267" t="s">
        <v>149</v>
      </c>
      <c r="C5" s="70"/>
    </row>
    <row r="6" spans="1:6" ht="102" customHeight="1">
      <c r="A6" s="268" t="s">
        <v>8</v>
      </c>
      <c r="B6" s="267" t="s">
        <v>7</v>
      </c>
      <c r="C6" s="70"/>
    </row>
    <row r="7" spans="1:6" ht="102" customHeight="1" thickBot="1">
      <c r="A7" s="268" t="s">
        <v>9</v>
      </c>
      <c r="B7" s="269" t="s">
        <v>7</v>
      </c>
      <c r="C7" s="70"/>
    </row>
    <row r="8" spans="1:6" ht="22.35" customHeight="1">
      <c r="A8" s="246" t="s">
        <v>10</v>
      </c>
      <c r="B8" s="247" t="s">
        <v>11</v>
      </c>
      <c r="C8" s="247" t="s">
        <v>12</v>
      </c>
      <c r="D8" s="248" t="s">
        <v>13</v>
      </c>
      <c r="E8" s="71"/>
    </row>
    <row r="9" spans="1:6" ht="22.35" customHeight="1">
      <c r="A9" s="405" t="s">
        <v>14</v>
      </c>
      <c r="B9" s="72" t="s">
        <v>15</v>
      </c>
      <c r="C9" s="72" t="s">
        <v>16</v>
      </c>
      <c r="D9" s="255" t="str">
        <f>IF(OR($B$5="法人単位で登録",AND($B$5="事業部や拠点単位で登録",$B$6="法人名のみが記載されている")),"読み込む",IF(AND($B$5="事業部や拠点単位で登録",$B$6="事業部名や拠点名が含まれている",$B$7="拠点はすべて親取引先と関連づけており、親取引先に法人名が記載されている"),"2番めに読み込む","-"))</f>
        <v>読み込む</v>
      </c>
    </row>
    <row r="10" spans="1:6" ht="22.35" customHeight="1">
      <c r="A10" s="405"/>
      <c r="B10" s="72" t="s">
        <v>17</v>
      </c>
      <c r="C10" s="72" t="s">
        <v>18</v>
      </c>
      <c r="D10" s="255" t="str">
        <f>IF(AND($B$5="事業部や拠点単位で登録",$B$6="事業部名や拠点名が含まれている",$B$7="拠点はすべて親取引先と関連づけており、親取引先に法人名が記載されている"),"最初に読み込む","-")</f>
        <v>-</v>
      </c>
    </row>
    <row r="11" spans="1:6" ht="22.35" customHeight="1">
      <c r="A11" s="405"/>
      <c r="B11" s="94" t="s">
        <v>19</v>
      </c>
      <c r="C11" s="94"/>
      <c r="D11" s="249" t="s">
        <v>20</v>
      </c>
    </row>
    <row r="12" spans="1:6" ht="22.35" customHeight="1">
      <c r="A12" s="250" t="s">
        <v>21</v>
      </c>
      <c r="B12" s="93" t="s">
        <v>22</v>
      </c>
      <c r="C12" s="93" t="s">
        <v>23</v>
      </c>
      <c r="D12" s="251" t="s">
        <v>150</v>
      </c>
    </row>
    <row r="13" spans="1:6" ht="22.35" customHeight="1">
      <c r="A13" s="354" t="s">
        <v>25</v>
      </c>
      <c r="B13" s="245" t="s">
        <v>26</v>
      </c>
      <c r="C13" s="245" t="s">
        <v>26</v>
      </c>
      <c r="D13" s="249" t="s">
        <v>150</v>
      </c>
    </row>
    <row r="14" spans="1:6" ht="22.35" customHeight="1">
      <c r="A14" s="250" t="s">
        <v>27</v>
      </c>
      <c r="B14" s="93" t="s">
        <v>28</v>
      </c>
      <c r="C14" s="93" t="s">
        <v>29</v>
      </c>
      <c r="D14" s="251" t="s">
        <v>150</v>
      </c>
    </row>
    <row r="15" spans="1:6" ht="22.35" customHeight="1">
      <c r="A15" s="256" t="s">
        <v>30</v>
      </c>
      <c r="B15" s="94" t="s">
        <v>31</v>
      </c>
      <c r="C15" s="94"/>
      <c r="D15" s="249" t="s">
        <v>20</v>
      </c>
    </row>
    <row r="16" spans="1:6" ht="22.35" customHeight="1">
      <c r="A16" s="406" t="s">
        <v>32</v>
      </c>
      <c r="B16" s="93" t="s">
        <v>33</v>
      </c>
      <c r="C16" s="93" t="str">
        <f>IF($B$16="住所（請求先）","BillingAddress",IF($B$16="住所（納入先）","ShippingAddress",""))</f>
        <v>BillingAddress</v>
      </c>
      <c r="D16" s="251" t="s">
        <v>150</v>
      </c>
    </row>
    <row r="17" spans="1:4" ht="22.35" customHeight="1">
      <c r="A17" s="407"/>
      <c r="B17" s="93" t="s">
        <v>34</v>
      </c>
      <c r="C17" s="93"/>
      <c r="D17" s="251" t="s">
        <v>24</v>
      </c>
    </row>
    <row r="18" spans="1:4" ht="18" customHeight="1">
      <c r="A18" s="399" t="s">
        <v>35</v>
      </c>
      <c r="B18" s="400"/>
      <c r="C18" s="400"/>
      <c r="D18" s="402" t="s">
        <v>151</v>
      </c>
    </row>
    <row r="19" spans="1:4" ht="18" customHeight="1">
      <c r="A19" s="401"/>
      <c r="B19" s="400"/>
      <c r="C19" s="400"/>
      <c r="D19" s="402"/>
    </row>
    <row r="20" spans="1:4" ht="18" customHeight="1">
      <c r="A20" s="401"/>
      <c r="B20" s="400"/>
      <c r="C20" s="400"/>
      <c r="D20" s="402"/>
    </row>
    <row r="21" spans="1:4" ht="22.35" customHeight="1">
      <c r="A21" s="399" t="s">
        <v>36</v>
      </c>
      <c r="B21" s="403"/>
      <c r="C21" s="403"/>
      <c r="D21" s="404" t="s">
        <v>7</v>
      </c>
    </row>
    <row r="22" spans="1:4" ht="22.35" customHeight="1">
      <c r="A22" s="399"/>
      <c r="B22" s="403"/>
      <c r="C22" s="403"/>
      <c r="D22" s="404"/>
    </row>
    <row r="23" spans="1:4" ht="22.35" customHeight="1">
      <c r="A23" s="399"/>
      <c r="B23" s="403"/>
      <c r="C23" s="403"/>
      <c r="D23" s="404"/>
    </row>
    <row r="24" spans="1:4" ht="22.35" customHeight="1">
      <c r="A24" s="399"/>
      <c r="B24" s="403"/>
      <c r="C24" s="403"/>
      <c r="D24" s="404"/>
    </row>
    <row r="25" spans="1:4" ht="22.35" customHeight="1">
      <c r="A25" s="399"/>
      <c r="B25" s="403"/>
      <c r="C25" s="403"/>
      <c r="D25" s="404"/>
    </row>
    <row r="26" spans="1:4" ht="22.35" customHeight="1">
      <c r="A26" s="399"/>
      <c r="B26" s="403"/>
      <c r="C26" s="403"/>
      <c r="D26" s="404"/>
    </row>
    <row r="27" spans="1:4" ht="22.35" customHeight="1">
      <c r="A27" s="354" t="s">
        <v>37</v>
      </c>
      <c r="B27" s="94" t="s">
        <v>31</v>
      </c>
      <c r="C27" s="94"/>
      <c r="D27" s="249" t="s">
        <v>24</v>
      </c>
    </row>
    <row r="28" spans="1:4" ht="22.35" customHeight="1">
      <c r="A28" s="250" t="s">
        <v>38</v>
      </c>
      <c r="B28" s="93" t="s">
        <v>31</v>
      </c>
      <c r="C28" s="93"/>
      <c r="D28" s="251" t="s">
        <v>24</v>
      </c>
    </row>
    <row r="29" spans="1:4" ht="22.35" customHeight="1">
      <c r="A29" s="354" t="s">
        <v>39</v>
      </c>
      <c r="B29" s="94" t="s">
        <v>31</v>
      </c>
      <c r="C29" s="94"/>
      <c r="D29" s="249" t="s">
        <v>24</v>
      </c>
    </row>
    <row r="30" spans="1:4" ht="22.35" customHeight="1" thickBot="1">
      <c r="A30" s="252" t="s">
        <v>40</v>
      </c>
      <c r="B30" s="253" t="s">
        <v>31</v>
      </c>
      <c r="C30" s="253"/>
      <c r="D30" s="254" t="s">
        <v>24</v>
      </c>
    </row>
    <row r="31" spans="1:4" ht="18" customHeight="1">
      <c r="A31" s="73" t="s">
        <v>41</v>
      </c>
    </row>
    <row r="32" spans="1:4" ht="18" customHeight="1">
      <c r="A32" s="73"/>
    </row>
    <row r="34" spans="1:8" ht="25.35" hidden="1" customHeight="1" thickBot="1">
      <c r="A34" s="65" t="s">
        <v>42</v>
      </c>
    </row>
    <row r="35" spans="1:8" ht="18.600000000000001" hidden="1" thickBot="1">
      <c r="A35" s="74" t="s">
        <v>43</v>
      </c>
      <c r="B35" s="74" t="s">
        <v>152</v>
      </c>
      <c r="C35" s="75"/>
    </row>
    <row r="36" spans="1:8" ht="26.1" hidden="1" customHeight="1" thickBot="1">
      <c r="A36" s="102" t="s">
        <v>46</v>
      </c>
      <c r="B36" s="102" t="s">
        <v>47</v>
      </c>
      <c r="C36" s="421" t="s">
        <v>49</v>
      </c>
      <c r="D36" s="422"/>
      <c r="E36" s="422"/>
    </row>
    <row r="37" spans="1:8" ht="18.899999999999999" hidden="1" customHeight="1" thickBot="1">
      <c r="A37" s="411" t="s">
        <v>50</v>
      </c>
      <c r="B37" s="411"/>
      <c r="C37" s="412"/>
      <c r="D37" s="413" t="s">
        <v>51</v>
      </c>
      <c r="E37" s="414"/>
      <c r="F37" s="414"/>
      <c r="G37" s="414"/>
      <c r="H37" s="415"/>
    </row>
    <row r="38" spans="1:8" ht="18" hidden="1" customHeight="1">
      <c r="A38" s="416" t="s">
        <v>53</v>
      </c>
      <c r="B38" s="416"/>
      <c r="C38" s="417"/>
      <c r="D38" s="418" t="s">
        <v>54</v>
      </c>
      <c r="E38" s="420" t="s">
        <v>55</v>
      </c>
      <c r="F38" s="420" t="s">
        <v>56</v>
      </c>
      <c r="G38" s="420" t="s">
        <v>57</v>
      </c>
      <c r="H38" s="410" t="s">
        <v>58</v>
      </c>
    </row>
    <row r="39" spans="1:8" ht="18.899999999999999" hidden="1" customHeight="1" thickBot="1">
      <c r="A39" s="76" t="s">
        <v>153</v>
      </c>
      <c r="B39" s="77" t="s">
        <v>60</v>
      </c>
      <c r="C39" s="78" t="s">
        <v>154</v>
      </c>
      <c r="D39" s="419"/>
      <c r="E39" s="420"/>
      <c r="F39" s="420"/>
      <c r="G39" s="420"/>
      <c r="H39" s="410"/>
    </row>
    <row r="40" spans="1:8" ht="18" hidden="1" customHeight="1">
      <c r="A40" s="95" t="s">
        <v>24</v>
      </c>
      <c r="B40" s="79" t="str">
        <f ca="1">IF(NOT(A36="▼いずれかを選択してください"),VLOOKUP(A40,INDIRECT(CONCATENATE($A$36,"Name選択肢")),2),"")</f>
        <v>-</v>
      </c>
      <c r="C40" s="98" t="s">
        <v>63</v>
      </c>
      <c r="D40" s="80" t="s">
        <v>64</v>
      </c>
      <c r="E40" s="139" t="s">
        <v>65</v>
      </c>
      <c r="F40" s="139" t="s">
        <v>66</v>
      </c>
      <c r="G40" s="140" t="s">
        <v>67</v>
      </c>
      <c r="H40" s="141" t="s">
        <v>67</v>
      </c>
    </row>
    <row r="41" spans="1:8" ht="18" hidden="1" customHeight="1">
      <c r="A41" s="96" t="s">
        <v>24</v>
      </c>
      <c r="B41" s="81" t="str">
        <f ca="1">IF(NOT(A36="▼いずれかを選択してください"),VLOOKUP(A41,INDIRECT(CONCATENATE($A$36,"PostalCode選択肢")),2,0),"")</f>
        <v>-</v>
      </c>
      <c r="C41" s="99" t="s">
        <v>63</v>
      </c>
      <c r="D41" s="82" t="s">
        <v>68</v>
      </c>
      <c r="E41" s="81" t="s">
        <v>69</v>
      </c>
      <c r="F41" s="81" t="s">
        <v>70</v>
      </c>
      <c r="G41" s="81" t="s">
        <v>71</v>
      </c>
      <c r="H41" s="83" t="s">
        <v>71</v>
      </c>
    </row>
    <row r="42" spans="1:8" ht="18" hidden="1" customHeight="1">
      <c r="A42" s="97" t="s">
        <v>24</v>
      </c>
      <c r="B42" s="84" t="str">
        <f ca="1">IF(NOT(A36="▼いずれかを選択してください"),VLOOKUP(A42,INDIRECT(CONCATENATE($A$36,"State選択肢")),2,0),"")</f>
        <v>-</v>
      </c>
      <c r="C42" s="100" t="s">
        <v>63</v>
      </c>
      <c r="D42" s="85" t="s">
        <v>72</v>
      </c>
      <c r="E42" s="84" t="s">
        <v>73</v>
      </c>
      <c r="F42" s="84" t="s">
        <v>70</v>
      </c>
      <c r="G42" s="84" t="s">
        <v>71</v>
      </c>
      <c r="H42" s="86" t="s">
        <v>71</v>
      </c>
    </row>
    <row r="43" spans="1:8" ht="18" hidden="1" customHeight="1">
      <c r="A43" s="96" t="s">
        <v>24</v>
      </c>
      <c r="B43" s="81" t="str">
        <f ca="1">IF(NOT(A36="▼いずれかを選択してください"),VLOOKUP(A43,INDIRECT(CONCATENATE($A$36,"City選択肢")),2,0),"")</f>
        <v>-</v>
      </c>
      <c r="C43" s="99" t="s">
        <v>63</v>
      </c>
      <c r="D43" s="82" t="s">
        <v>74</v>
      </c>
      <c r="E43" s="81" t="s">
        <v>75</v>
      </c>
      <c r="F43" s="81" t="s">
        <v>70</v>
      </c>
      <c r="G43" s="81" t="s">
        <v>71</v>
      </c>
      <c r="H43" s="83" t="s">
        <v>71</v>
      </c>
    </row>
    <row r="44" spans="1:8" ht="18" hidden="1" customHeight="1">
      <c r="A44" s="97" t="s">
        <v>24</v>
      </c>
      <c r="B44" s="84" t="str">
        <f ca="1">IF(NOT(A36="▼いずれかを選択してください"),VLOOKUP(A44,INDIRECT(CONCATENATE($A$36,"Street選択肢")),2,0),"")</f>
        <v>-</v>
      </c>
      <c r="C44" s="100" t="s">
        <v>63</v>
      </c>
      <c r="D44" s="85" t="s">
        <v>76</v>
      </c>
      <c r="E44" s="84" t="s">
        <v>77</v>
      </c>
      <c r="F44" s="84" t="s">
        <v>70</v>
      </c>
      <c r="G44" s="84" t="s">
        <v>71</v>
      </c>
      <c r="H44" s="86" t="s">
        <v>71</v>
      </c>
    </row>
    <row r="45" spans="1:8" ht="18" hidden="1" customHeight="1">
      <c r="A45" s="96" t="s">
        <v>24</v>
      </c>
      <c r="B45" s="81" t="str">
        <f ca="1">IF(NOT(A36="▼いずれかを選択してください"),VLOOKUP(A45,INDIRECT(CONCATENATE($A$36,"PostalCode選択肢")),2,0),"")</f>
        <v>-</v>
      </c>
      <c r="C45" s="99" t="s">
        <v>63</v>
      </c>
      <c r="D45" s="82" t="s">
        <v>78</v>
      </c>
      <c r="E45" s="81" t="s">
        <v>79</v>
      </c>
      <c r="F45" s="81" t="s">
        <v>70</v>
      </c>
      <c r="G45" s="81" t="s">
        <v>71</v>
      </c>
      <c r="H45" s="83" t="s">
        <v>71</v>
      </c>
    </row>
    <row r="46" spans="1:8" ht="18" hidden="1" customHeight="1">
      <c r="A46" s="97" t="s">
        <v>24</v>
      </c>
      <c r="B46" s="84" t="str">
        <f ca="1">IF(NOT(A36="▼いずれかを選択してください"),VLOOKUP(A46,INDIRECT(CONCATENATE($A$36,"State選択肢")),2,0),"")</f>
        <v>-</v>
      </c>
      <c r="C46" s="100" t="s">
        <v>63</v>
      </c>
      <c r="D46" s="85" t="s">
        <v>80</v>
      </c>
      <c r="E46" s="84" t="s">
        <v>81</v>
      </c>
      <c r="F46" s="84" t="s">
        <v>70</v>
      </c>
      <c r="G46" s="84" t="s">
        <v>71</v>
      </c>
      <c r="H46" s="86" t="s">
        <v>71</v>
      </c>
    </row>
    <row r="47" spans="1:8" ht="18" hidden="1" customHeight="1">
      <c r="A47" s="96" t="s">
        <v>24</v>
      </c>
      <c r="B47" s="81" t="str">
        <f ca="1">IF(NOT(A36="▼いずれかを選択してください"),VLOOKUP(A47,INDIRECT(CONCATENATE($A$36,"City選択肢")),2,0),"")</f>
        <v>-</v>
      </c>
      <c r="C47" s="99" t="s">
        <v>63</v>
      </c>
      <c r="D47" s="82" t="s">
        <v>83</v>
      </c>
      <c r="E47" s="81" t="s">
        <v>84</v>
      </c>
      <c r="F47" s="81" t="s">
        <v>70</v>
      </c>
      <c r="G47" s="81" t="s">
        <v>71</v>
      </c>
      <c r="H47" s="83" t="s">
        <v>71</v>
      </c>
    </row>
    <row r="48" spans="1:8" ht="18" hidden="1" customHeight="1">
      <c r="A48" s="97" t="s">
        <v>24</v>
      </c>
      <c r="B48" s="84" t="str">
        <f ca="1">IF(NOT(A36="▼いずれかを選択してください"),VLOOKUP(A48,INDIRECT(CONCATENATE($A$36,"Street選択肢")),2,0),"")</f>
        <v>-</v>
      </c>
      <c r="C48" s="100" t="s">
        <v>63</v>
      </c>
      <c r="D48" s="85" t="s">
        <v>85</v>
      </c>
      <c r="E48" s="84" t="s">
        <v>86</v>
      </c>
      <c r="F48" s="84" t="s">
        <v>70</v>
      </c>
      <c r="G48" s="84" t="s">
        <v>71</v>
      </c>
      <c r="H48" s="86" t="s">
        <v>71</v>
      </c>
    </row>
    <row r="49" spans="1:8" ht="18" hidden="1" customHeight="1">
      <c r="A49" s="87" t="s">
        <v>88</v>
      </c>
      <c r="B49" s="81" t="s">
        <v>89</v>
      </c>
      <c r="C49" s="99" t="s">
        <v>63</v>
      </c>
      <c r="D49" s="82" t="s">
        <v>28</v>
      </c>
      <c r="E49" s="81" t="s">
        <v>90</v>
      </c>
      <c r="F49" s="81" t="s">
        <v>70</v>
      </c>
      <c r="G49" s="81" t="s">
        <v>71</v>
      </c>
      <c r="H49" s="83" t="s">
        <v>71</v>
      </c>
    </row>
    <row r="50" spans="1:8" ht="18" hidden="1" customHeight="1">
      <c r="A50" s="97" t="s">
        <v>24</v>
      </c>
      <c r="B50" s="84" t="str">
        <f ca="1">IF(NOT(A36="▼いずれかを選択してください"),VLOOKUP(A50,INDIRECT(CONCATENATE($A$36,"Phone選択肢")),2,0),"")</f>
        <v>-</v>
      </c>
      <c r="C50" s="100" t="s">
        <v>63</v>
      </c>
      <c r="D50" s="85" t="s">
        <v>91</v>
      </c>
      <c r="E50" s="84" t="s">
        <v>92</v>
      </c>
      <c r="F50" s="84" t="s">
        <v>70</v>
      </c>
      <c r="G50" s="84" t="s">
        <v>71</v>
      </c>
      <c r="H50" s="86" t="s">
        <v>71</v>
      </c>
    </row>
    <row r="51" spans="1:8" ht="18" hidden="1" customHeight="1">
      <c r="A51" s="81" t="s">
        <v>88</v>
      </c>
      <c r="B51" s="81" t="s">
        <v>93</v>
      </c>
      <c r="C51" s="99" t="s">
        <v>63</v>
      </c>
      <c r="D51" s="82" t="s">
        <v>26</v>
      </c>
      <c r="E51" s="81" t="s">
        <v>26</v>
      </c>
      <c r="F51" s="81" t="s">
        <v>94</v>
      </c>
      <c r="G51" s="81" t="s">
        <v>71</v>
      </c>
      <c r="H51" s="83" t="s">
        <v>71</v>
      </c>
    </row>
    <row r="52" spans="1:8" ht="18" hidden="1" customHeight="1">
      <c r="A52" s="84" t="s">
        <v>95</v>
      </c>
      <c r="B52" s="84" t="s">
        <v>96</v>
      </c>
      <c r="C52" s="100" t="s">
        <v>97</v>
      </c>
      <c r="D52" s="85" t="str">
        <f ca="1">VLOOKUP($B52,INDIRECT(CONCATENATE($A52,"VLK")),2,0)</f>
        <v>(Sansan組織)SOC</v>
      </c>
      <c r="E52" s="84" t="str">
        <f ca="1">VLOOKUP($B52,INDIRECT(CONCATENATE($A52,"VLK")),3,0)</f>
        <v>sci_sansan_organization_code__c</v>
      </c>
      <c r="F52" s="84" t="str">
        <f ca="1">IF($E52="","","カスタム項目")</f>
        <v>カスタム項目</v>
      </c>
      <c r="G52" s="84" t="str">
        <f ca="1">VLOOKUP($B52,INDIRECT(CONCATENATE($A52,"VLK")),5,0)</f>
        <v>テキスト</v>
      </c>
      <c r="H52" s="86">
        <f ca="1">VLOOKUP($B52,INDIRECT(CONCATENATE($A52,"VLK")),6,0)</f>
        <v>13</v>
      </c>
    </row>
    <row r="53" spans="1:8" ht="18" hidden="1" customHeight="1">
      <c r="A53" s="81" t="s">
        <v>88</v>
      </c>
      <c r="B53" s="81" t="s">
        <v>98</v>
      </c>
      <c r="C53" s="99" t="s">
        <v>97</v>
      </c>
      <c r="D53" s="82" t="str">
        <f ca="1">VLOOKUP($B53,INDIRECT(CONCATENATE($A53,"VLK")),2,0)</f>
        <v>Sansan CI組織コード（名刺連携用）</v>
      </c>
      <c r="E53" s="81" t="str">
        <f ca="1">VLOOKUP($B53,INDIRECT(CONCATENATE($A53,"VLK")),3,0)</f>
        <v>Sansan_CI__CI_SOC_FK__c</v>
      </c>
      <c r="F53" s="81" t="str">
        <f ca="1">IF($E53="","","カスタム項目")</f>
        <v>カスタム項目</v>
      </c>
      <c r="G53" s="81" t="str">
        <f ca="1">VLOOKUP($B53,INDIRECT(CONCATENATE($A53,"VLK")),5,0)</f>
        <v>テキスト</v>
      </c>
      <c r="H53" s="83">
        <f ca="1">VLOOKUP($B53,INDIRECT(CONCATENATE($A53,"VLK")),6,0)</f>
        <v>13</v>
      </c>
    </row>
    <row r="54" spans="1:8" ht="18" hidden="1" customHeight="1">
      <c r="A54" s="84" t="s">
        <v>88</v>
      </c>
      <c r="B54" s="84" t="s">
        <v>99</v>
      </c>
      <c r="C54" s="100" t="s">
        <v>97</v>
      </c>
      <c r="D54" s="85" t="str">
        <f t="shared" ref="D54:D70" ca="1" si="0">VLOOKUP($B54,INDIRECT(CONCATENATE($A54,"VLK")),2,0)</f>
        <v>(Sansan組織)組織名</v>
      </c>
      <c r="E54" s="84" t="str">
        <f t="shared" ref="E54:E70" ca="1" si="1">VLOOKUP($B54,INDIRECT(CONCATENATE($A54,"VLK")),3,0)</f>
        <v>sci_org_name__c</v>
      </c>
      <c r="F54" s="84" t="str">
        <f t="shared" ref="F54:F70" ca="1" si="2">IF($E54="","","カスタム項目")</f>
        <v>カスタム項目</v>
      </c>
      <c r="G54" s="84" t="str">
        <f t="shared" ref="G54:G70" ca="1" si="3">VLOOKUP($B54,INDIRECT(CONCATENATE($A54,"VLK")),5,0)</f>
        <v>テキスト</v>
      </c>
      <c r="H54" s="86">
        <f t="shared" ref="H54:H70" ca="1" si="4">VLOOKUP($B54,INDIRECT(CONCATENATE($A54,"VLK")),6,0)</f>
        <v>255</v>
      </c>
    </row>
    <row r="55" spans="1:8" ht="18" hidden="1" customHeight="1">
      <c r="A55" s="81" t="s">
        <v>88</v>
      </c>
      <c r="B55" s="81" t="s">
        <v>100</v>
      </c>
      <c r="C55" s="99" t="s">
        <v>97</v>
      </c>
      <c r="D55" s="82" t="str">
        <f t="shared" ca="1" si="0"/>
        <v>(Sansan組織)郵便番号</v>
      </c>
      <c r="E55" s="81" t="str">
        <f t="shared" ca="1" si="1"/>
        <v>sci_org_address_postalCode__c</v>
      </c>
      <c r="F55" s="81" t="str">
        <f t="shared" ca="1" si="2"/>
        <v>カスタム項目</v>
      </c>
      <c r="G55" s="81" t="str">
        <f t="shared" ca="1" si="3"/>
        <v>テキスト</v>
      </c>
      <c r="H55" s="83">
        <f t="shared" ca="1" si="4"/>
        <v>255</v>
      </c>
    </row>
    <row r="56" spans="1:8" ht="18" hidden="1" customHeight="1">
      <c r="A56" s="84" t="s">
        <v>88</v>
      </c>
      <c r="B56" s="84" t="s">
        <v>101</v>
      </c>
      <c r="C56" s="100" t="s">
        <v>97</v>
      </c>
      <c r="D56" s="85" t="str">
        <f t="shared" ca="1" si="0"/>
        <v>(Sansan組織)都道府県</v>
      </c>
      <c r="E56" s="84" t="str">
        <f t="shared" ca="1" si="1"/>
        <v>sci_org_address_state__c</v>
      </c>
      <c r="F56" s="84" t="str">
        <f t="shared" ca="1" si="2"/>
        <v>カスタム項目</v>
      </c>
      <c r="G56" s="84" t="str">
        <f t="shared" ca="1" si="3"/>
        <v>テキスト</v>
      </c>
      <c r="H56" s="86">
        <f t="shared" ca="1" si="4"/>
        <v>255</v>
      </c>
    </row>
    <row r="57" spans="1:8" ht="18" hidden="1" customHeight="1">
      <c r="A57" s="81" t="s">
        <v>88</v>
      </c>
      <c r="B57" s="81" t="s">
        <v>102</v>
      </c>
      <c r="C57" s="99" t="s">
        <v>97</v>
      </c>
      <c r="D57" s="82" t="str">
        <f t="shared" ca="1" si="0"/>
        <v>(Sansan組織)市区町村</v>
      </c>
      <c r="E57" s="81" t="str">
        <f t="shared" ca="1" si="1"/>
        <v>sci_org_address_city__c</v>
      </c>
      <c r="F57" s="81" t="str">
        <f t="shared" ca="1" si="2"/>
        <v>カスタム項目</v>
      </c>
      <c r="G57" s="81" t="str">
        <f t="shared" ca="1" si="3"/>
        <v>テキスト</v>
      </c>
      <c r="H57" s="83">
        <f t="shared" ca="1" si="4"/>
        <v>255</v>
      </c>
    </row>
    <row r="58" spans="1:8" ht="18" hidden="1" customHeight="1">
      <c r="A58" s="84" t="s">
        <v>88</v>
      </c>
      <c r="B58" s="84" t="s">
        <v>103</v>
      </c>
      <c r="C58" s="100" t="s">
        <v>97</v>
      </c>
      <c r="D58" s="85" t="str">
        <f t="shared" ca="1" si="0"/>
        <v>(Sansan組織)地名番地・建物名</v>
      </c>
      <c r="E58" s="84" t="str">
        <f t="shared" ca="1" si="1"/>
        <v>sci_org_address_street__c</v>
      </c>
      <c r="F58" s="84" t="str">
        <f t="shared" ca="1" si="2"/>
        <v>カスタム項目</v>
      </c>
      <c r="G58" s="84" t="str">
        <f t="shared" ca="1" si="3"/>
        <v>テキスト</v>
      </c>
      <c r="H58" s="86">
        <f t="shared" ca="1" si="4"/>
        <v>255</v>
      </c>
    </row>
    <row r="59" spans="1:8" ht="18" hidden="1" customHeight="1">
      <c r="A59" s="81" t="s">
        <v>88</v>
      </c>
      <c r="B59" s="81" t="s">
        <v>104</v>
      </c>
      <c r="C59" s="99" t="s">
        <v>97</v>
      </c>
      <c r="D59" s="82" t="str">
        <f t="shared" ca="1" si="0"/>
        <v>(Sansan組織)電話番号</v>
      </c>
      <c r="E59" s="81" t="str">
        <f t="shared" ca="1" si="1"/>
        <v>sci_org_phone__c</v>
      </c>
      <c r="F59" s="81" t="str">
        <f t="shared" ca="1" si="2"/>
        <v>カスタム項目</v>
      </c>
      <c r="G59" s="81" t="str">
        <f t="shared" ca="1" si="3"/>
        <v>テキスト</v>
      </c>
      <c r="H59" s="83">
        <f t="shared" ca="1" si="4"/>
        <v>255</v>
      </c>
    </row>
    <row r="60" spans="1:8" ht="18" hidden="1" customHeight="1">
      <c r="A60" s="84" t="s">
        <v>88</v>
      </c>
      <c r="B60" s="84" t="s">
        <v>106</v>
      </c>
      <c r="C60" s="100" t="s">
        <v>97</v>
      </c>
      <c r="D60" s="85" t="str">
        <f t="shared" ca="1" si="0"/>
        <v>(Sansan組織)FAX番号</v>
      </c>
      <c r="E60" s="84" t="str">
        <f t="shared" ca="1" si="1"/>
        <v>sci_org_fax__c</v>
      </c>
      <c r="F60" s="84" t="str">
        <f t="shared" ca="1" si="2"/>
        <v>カスタム項目</v>
      </c>
      <c r="G60" s="84" t="str">
        <f t="shared" ca="1" si="3"/>
        <v>テキスト</v>
      </c>
      <c r="H60" s="86">
        <f t="shared" ca="1" si="4"/>
        <v>255</v>
      </c>
    </row>
    <row r="61" spans="1:8" ht="18" hidden="1" customHeight="1">
      <c r="A61" s="81" t="s">
        <v>88</v>
      </c>
      <c r="B61" s="81" t="s">
        <v>107</v>
      </c>
      <c r="C61" s="99" t="s">
        <v>97</v>
      </c>
      <c r="D61" s="82" t="str">
        <f t="shared" ca="1" si="0"/>
        <v>(Sansan組織)公開URL</v>
      </c>
      <c r="E61" s="81" t="str">
        <f t="shared" ca="1" si="1"/>
        <v>sci_public_organization_url__c</v>
      </c>
      <c r="F61" s="81" t="str">
        <f t="shared" ca="1" si="2"/>
        <v>カスタム項目</v>
      </c>
      <c r="G61" s="81" t="str">
        <f t="shared" ca="1" si="3"/>
        <v>テキスト</v>
      </c>
      <c r="H61" s="83">
        <f t="shared" ca="1" si="4"/>
        <v>255</v>
      </c>
    </row>
    <row r="62" spans="1:8" ht="18" hidden="1" customHeight="1">
      <c r="A62" s="84" t="s">
        <v>88</v>
      </c>
      <c r="B62" s="84" t="s">
        <v>109</v>
      </c>
      <c r="C62" s="100" t="s">
        <v>97</v>
      </c>
      <c r="D62" s="85" t="str">
        <f t="shared" ca="1" si="0"/>
        <v>(Sansan組織)キーワード</v>
      </c>
      <c r="E62" s="84" t="str">
        <f t="shared" ca="1" si="1"/>
        <v>sci_sansan_organization_keywords__c</v>
      </c>
      <c r="F62" s="84" t="str">
        <f t="shared" ca="1" si="2"/>
        <v>カスタム項目</v>
      </c>
      <c r="G62" s="84" t="str">
        <f t="shared" ca="1" si="3"/>
        <v>ロングテキストエリア</v>
      </c>
      <c r="H62" s="86">
        <f t="shared" ca="1" si="4"/>
        <v>100000</v>
      </c>
    </row>
    <row r="63" spans="1:8" ht="18" hidden="1" customHeight="1">
      <c r="A63" s="81" t="s">
        <v>110</v>
      </c>
      <c r="B63" s="81" t="s">
        <v>111</v>
      </c>
      <c r="C63" s="99" t="s">
        <v>97</v>
      </c>
      <c r="D63" s="82" t="str">
        <f t="shared" ca="1" si="0"/>
        <v>(Sansan拠点)SLC</v>
      </c>
      <c r="E63" s="81" t="str">
        <f t="shared" ca="1" si="1"/>
        <v>sci_sansan_location_code__c</v>
      </c>
      <c r="F63" s="81" t="str">
        <f t="shared" ca="1" si="2"/>
        <v>カスタム項目</v>
      </c>
      <c r="G63" s="81" t="str">
        <f t="shared" ca="1" si="3"/>
        <v>テキスト</v>
      </c>
      <c r="H63" s="83">
        <f t="shared" ca="1" si="4"/>
        <v>13</v>
      </c>
    </row>
    <row r="64" spans="1:8" ht="18" hidden="1" customHeight="1">
      <c r="A64" s="84" t="s">
        <v>110</v>
      </c>
      <c r="B64" s="84" t="s">
        <v>112</v>
      </c>
      <c r="C64" s="100" t="s">
        <v>97</v>
      </c>
      <c r="D64" s="85" t="str">
        <f t="shared" ca="1" si="0"/>
        <v>(Sansan拠点)拠点名</v>
      </c>
      <c r="E64" s="84" t="str">
        <f t="shared" ca="1" si="1"/>
        <v>sci_location_name__c</v>
      </c>
      <c r="F64" s="84" t="str">
        <f t="shared" ca="1" si="2"/>
        <v>カスタム項目</v>
      </c>
      <c r="G64" s="84" t="str">
        <f t="shared" ca="1" si="3"/>
        <v>テキスト</v>
      </c>
      <c r="H64" s="86">
        <f t="shared" ca="1" si="4"/>
        <v>255</v>
      </c>
    </row>
    <row r="65" spans="1:8" ht="18" hidden="1" customHeight="1">
      <c r="A65" s="81" t="s">
        <v>110</v>
      </c>
      <c r="B65" s="81" t="s">
        <v>113</v>
      </c>
      <c r="C65" s="99" t="s">
        <v>97</v>
      </c>
      <c r="D65" s="82" t="str">
        <f t="shared" ca="1" si="0"/>
        <v>(Sansan拠点)郵便番号</v>
      </c>
      <c r="E65" s="81" t="str">
        <f t="shared" ca="1" si="1"/>
        <v>sci_location_address_postalCode__c</v>
      </c>
      <c r="F65" s="81" t="str">
        <f t="shared" ca="1" si="2"/>
        <v>カスタム項目</v>
      </c>
      <c r="G65" s="81" t="str">
        <f t="shared" ca="1" si="3"/>
        <v>テキスト</v>
      </c>
      <c r="H65" s="83">
        <f t="shared" ca="1" si="4"/>
        <v>255</v>
      </c>
    </row>
    <row r="66" spans="1:8" ht="18" hidden="1" customHeight="1">
      <c r="A66" s="84" t="s">
        <v>110</v>
      </c>
      <c r="B66" s="84" t="s">
        <v>114</v>
      </c>
      <c r="C66" s="100" t="s">
        <v>97</v>
      </c>
      <c r="D66" s="85" t="str">
        <f t="shared" ca="1" si="0"/>
        <v>(Sansan拠点)国コード</v>
      </c>
      <c r="E66" s="84" t="str">
        <f t="shared" ca="1" si="1"/>
        <v>sci_location_address_countryCode__c</v>
      </c>
      <c r="F66" s="84" t="str">
        <f t="shared" ca="1" si="2"/>
        <v>カスタム項目</v>
      </c>
      <c r="G66" s="84" t="str">
        <f t="shared" ca="1" si="3"/>
        <v>テキスト</v>
      </c>
      <c r="H66" s="86">
        <f t="shared" ca="1" si="4"/>
        <v>2</v>
      </c>
    </row>
    <row r="67" spans="1:8" ht="18" hidden="1" customHeight="1">
      <c r="A67" s="81" t="s">
        <v>110</v>
      </c>
      <c r="B67" s="81" t="s">
        <v>101</v>
      </c>
      <c r="C67" s="99" t="s">
        <v>97</v>
      </c>
      <c r="D67" s="82" t="str">
        <f t="shared" ca="1" si="0"/>
        <v>(Sansan拠点)都道府県</v>
      </c>
      <c r="E67" s="81" t="str">
        <f t="shared" ca="1" si="1"/>
        <v>sci_location_address_state__c</v>
      </c>
      <c r="F67" s="81" t="str">
        <f t="shared" ca="1" si="2"/>
        <v>カスタム項目</v>
      </c>
      <c r="G67" s="81" t="str">
        <f t="shared" ca="1" si="3"/>
        <v>テキスト</v>
      </c>
      <c r="H67" s="83">
        <f t="shared" ca="1" si="4"/>
        <v>255</v>
      </c>
    </row>
    <row r="68" spans="1:8" ht="18" hidden="1" customHeight="1">
      <c r="A68" s="84" t="s">
        <v>110</v>
      </c>
      <c r="B68" s="84" t="s">
        <v>102</v>
      </c>
      <c r="C68" s="100" t="s">
        <v>97</v>
      </c>
      <c r="D68" s="85" t="str">
        <f t="shared" ca="1" si="0"/>
        <v>(Sansan拠点)市区町村</v>
      </c>
      <c r="E68" s="84" t="str">
        <f t="shared" ca="1" si="1"/>
        <v>sci_location_address_city__c</v>
      </c>
      <c r="F68" s="84" t="str">
        <f t="shared" ca="1" si="2"/>
        <v>カスタム項目</v>
      </c>
      <c r="G68" s="84" t="str">
        <f t="shared" ca="1" si="3"/>
        <v>テキスト</v>
      </c>
      <c r="H68" s="86">
        <f t="shared" ca="1" si="4"/>
        <v>255</v>
      </c>
    </row>
    <row r="69" spans="1:8" ht="18" hidden="1" customHeight="1">
      <c r="A69" s="81" t="s">
        <v>110</v>
      </c>
      <c r="B69" s="81" t="s">
        <v>103</v>
      </c>
      <c r="C69" s="99" t="s">
        <v>97</v>
      </c>
      <c r="D69" s="82" t="str">
        <f t="shared" ca="1" si="0"/>
        <v>(Sansan拠点)地名番地・建物名</v>
      </c>
      <c r="E69" s="81" t="str">
        <f t="shared" ca="1" si="1"/>
        <v>sci_location_address_street__c</v>
      </c>
      <c r="F69" s="81" t="str">
        <f t="shared" ca="1" si="2"/>
        <v>カスタム項目</v>
      </c>
      <c r="G69" s="81" t="str">
        <f t="shared" ca="1" si="3"/>
        <v>テキスト</v>
      </c>
      <c r="H69" s="83">
        <f t="shared" ca="1" si="4"/>
        <v>255</v>
      </c>
    </row>
    <row r="70" spans="1:8" ht="18" hidden="1" customHeight="1">
      <c r="A70" s="84" t="s">
        <v>110</v>
      </c>
      <c r="B70" s="84" t="s">
        <v>115</v>
      </c>
      <c r="C70" s="100" t="s">
        <v>97</v>
      </c>
      <c r="D70" s="85" t="str">
        <f t="shared" ca="1" si="0"/>
        <v>(Sansan拠点)閉鎖(β)</v>
      </c>
      <c r="E70" s="84" t="str">
        <f t="shared" ca="1" si="1"/>
        <v>sci_sansan_location_isClosed__c</v>
      </c>
      <c r="F70" s="84" t="str">
        <f t="shared" ca="1" si="2"/>
        <v>カスタム項目</v>
      </c>
      <c r="G70" s="84" t="str">
        <f t="shared" ca="1" si="3"/>
        <v>論理値(チェックボックス)</v>
      </c>
      <c r="H70" s="86" t="str">
        <f t="shared" ca="1" si="4"/>
        <v>True / False</v>
      </c>
    </row>
    <row r="71" spans="1:8" ht="18" hidden="1" customHeight="1">
      <c r="A71" s="81" t="s">
        <v>116</v>
      </c>
      <c r="B71" s="81" t="s">
        <v>117</v>
      </c>
      <c r="C71" s="99" t="s">
        <v>97</v>
      </c>
      <c r="D71" s="82" t="str">
        <f ca="1">IF(NOT($B71=""),VLOOKUP($B71,INDIRECT(CONCATENATE($A71,"VLK")),2,0),"")</f>
        <v>(国税庁)法人番号</v>
      </c>
      <c r="E71" s="81" t="str">
        <f ca="1">IF(NOT($B71=""),VLOOKUP($B71,INDIRECT(CONCATENATE($A71,"VLK")),3,0),"")</f>
        <v>sci_nta_corporateNumber__c</v>
      </c>
      <c r="F71" s="81" t="str">
        <f ca="1">IF($E71="","","カスタム項目")</f>
        <v>カスタム項目</v>
      </c>
      <c r="G71" s="81" t="str">
        <f ca="1">IF(NOT($B71=""),VLOOKUP($B71,INDIRECT(CONCATENATE($A71,"VLK")),5,0),"")</f>
        <v>テキスト</v>
      </c>
      <c r="H71" s="83">
        <f ca="1">IF(NOT($B71=""),VLOOKUP($B71,INDIRECT(CONCATENATE($A71,"VLK")),6,0),"")</f>
        <v>13</v>
      </c>
    </row>
    <row r="72" spans="1:8" ht="18" hidden="1" customHeight="1">
      <c r="A72" s="84" t="s">
        <v>116</v>
      </c>
      <c r="B72" s="84" t="s">
        <v>118</v>
      </c>
      <c r="C72" s="100" t="s">
        <v>97</v>
      </c>
      <c r="D72" s="85" t="str">
        <f t="shared" ref="D72:D165" ca="1" si="5">IF(NOT($B72=""),VLOOKUP($B72,INDIRECT(CONCATENATE($A72,"VLK")),2,0),"")</f>
        <v>(国税庁)商号又は名称</v>
      </c>
      <c r="E72" s="84" t="str">
        <f t="shared" ref="E72:E165" ca="1" si="6">IF(NOT($B72=""),VLOOKUP($B72,INDIRECT(CONCATENATE($A72,"VLK")),3,0),"")</f>
        <v>sci_nta_corporateName__c</v>
      </c>
      <c r="F72" s="84" t="str">
        <f t="shared" ref="F72:F165" ca="1" si="7">IF($E72="","","カスタム項目")</f>
        <v>カスタム項目</v>
      </c>
      <c r="G72" s="84" t="str">
        <f t="shared" ref="G72:G135" ca="1" si="8">IF(NOT($B72=""),VLOOKUP($B72,INDIRECT(CONCATENATE($A72,"VLK")),5,0),"")</f>
        <v>テキスト</v>
      </c>
      <c r="H72" s="86">
        <f t="shared" ref="H72:H135" ca="1" si="9">IF(NOT($B72=""),VLOOKUP($B72,INDIRECT(CONCATENATE($A72,"VLK")),6,0),"")</f>
        <v>255</v>
      </c>
    </row>
    <row r="73" spans="1:8" ht="18" hidden="1" customHeight="1">
      <c r="A73" s="81" t="s">
        <v>116</v>
      </c>
      <c r="B73" s="81" t="s">
        <v>119</v>
      </c>
      <c r="C73" s="99" t="s">
        <v>97</v>
      </c>
      <c r="D73" s="82" t="str">
        <f t="shared" ca="1" si="5"/>
        <v>(国税庁)商号又は名称フリガナ</v>
      </c>
      <c r="E73" s="81" t="str">
        <f t="shared" ca="1" si="6"/>
        <v>sci_nta_corporateName_kana__c</v>
      </c>
      <c r="F73" s="81" t="str">
        <f t="shared" ca="1" si="7"/>
        <v>カスタム項目</v>
      </c>
      <c r="G73" s="81" t="str">
        <f t="shared" ca="1" si="8"/>
        <v>テキスト</v>
      </c>
      <c r="H73" s="83">
        <f t="shared" ca="1" si="9"/>
        <v>255</v>
      </c>
    </row>
    <row r="74" spans="1:8" ht="18" hidden="1" customHeight="1">
      <c r="A74" s="84" t="s">
        <v>116</v>
      </c>
      <c r="B74" s="84" t="s">
        <v>120</v>
      </c>
      <c r="C74" s="100" t="s">
        <v>97</v>
      </c>
      <c r="D74" s="85" t="str">
        <f t="shared" ca="1" si="5"/>
        <v>(国税庁)商号又は名称（英語）</v>
      </c>
      <c r="E74" s="84" t="str">
        <f t="shared" ca="1" si="6"/>
        <v>sci_nta_corporateName_en__c</v>
      </c>
      <c r="F74" s="84" t="str">
        <f t="shared" ca="1" si="7"/>
        <v>カスタム項目</v>
      </c>
      <c r="G74" s="84" t="str">
        <f t="shared" ca="1" si="8"/>
        <v>テキスト</v>
      </c>
      <c r="H74" s="86">
        <f t="shared" ca="1" si="9"/>
        <v>255</v>
      </c>
    </row>
    <row r="75" spans="1:8" ht="18" hidden="1" customHeight="1">
      <c r="A75" s="81" t="s">
        <v>116</v>
      </c>
      <c r="B75" s="81" t="s">
        <v>121</v>
      </c>
      <c r="C75" s="99" t="s">
        <v>97</v>
      </c>
      <c r="D75" s="82" t="str">
        <f t="shared" ca="1" si="5"/>
        <v>(国税庁)国内住所の郵便番号</v>
      </c>
      <c r="E75" s="81" t="str">
        <f t="shared" ca="1" si="6"/>
        <v>sci_nta_addressInside_postalCode__c</v>
      </c>
      <c r="F75" s="81" t="str">
        <f t="shared" ca="1" si="7"/>
        <v>カスタム項目</v>
      </c>
      <c r="G75" s="81" t="str">
        <f t="shared" ca="1" si="8"/>
        <v>テキスト</v>
      </c>
      <c r="H75" s="83">
        <f t="shared" ca="1" si="9"/>
        <v>255</v>
      </c>
    </row>
    <row r="76" spans="1:8" ht="18" hidden="1" customHeight="1">
      <c r="A76" s="84" t="s">
        <v>116</v>
      </c>
      <c r="B76" s="84" t="s">
        <v>122</v>
      </c>
      <c r="C76" s="100" t="s">
        <v>97</v>
      </c>
      <c r="D76" s="85" t="str">
        <f t="shared" ca="1" si="5"/>
        <v>(国税庁)国内住所（英語）</v>
      </c>
      <c r="E76" s="84" t="str">
        <f t="shared" ca="1" si="6"/>
        <v>sci_nta_addressInside_address_en__c</v>
      </c>
      <c r="F76" s="84" t="str">
        <f t="shared" ca="1" si="7"/>
        <v>カスタム項目</v>
      </c>
      <c r="G76" s="84" t="str">
        <f t="shared" ca="1" si="8"/>
        <v>テキスト</v>
      </c>
      <c r="H76" s="86">
        <f t="shared" ca="1" si="9"/>
        <v>255</v>
      </c>
    </row>
    <row r="77" spans="1:8" ht="18" hidden="1" customHeight="1">
      <c r="A77" s="81" t="s">
        <v>116</v>
      </c>
      <c r="B77" s="81" t="s">
        <v>123</v>
      </c>
      <c r="C77" s="99" t="s">
        <v>97</v>
      </c>
      <c r="D77" s="82" t="str">
        <f t="shared" ca="1" si="5"/>
        <v>(国税庁)国内住所の都道府県</v>
      </c>
      <c r="E77" s="81" t="str">
        <f t="shared" ca="1" si="6"/>
        <v>sci_nta_addressInside_state__c</v>
      </c>
      <c r="F77" s="81" t="str">
        <f t="shared" ca="1" si="7"/>
        <v>カスタム項目</v>
      </c>
      <c r="G77" s="81" t="str">
        <f t="shared" ca="1" si="8"/>
        <v>テキスト</v>
      </c>
      <c r="H77" s="83">
        <f t="shared" ca="1" si="9"/>
        <v>255</v>
      </c>
    </row>
    <row r="78" spans="1:8" ht="18" hidden="1" customHeight="1">
      <c r="A78" s="84" t="s">
        <v>116</v>
      </c>
      <c r="B78" s="84" t="s">
        <v>124</v>
      </c>
      <c r="C78" s="100" t="s">
        <v>97</v>
      </c>
      <c r="D78" s="85" t="str">
        <f t="shared" ca="1" si="5"/>
        <v>(国税庁)国内住所の市区町村</v>
      </c>
      <c r="E78" s="84" t="str">
        <f t="shared" ca="1" si="6"/>
        <v>sci_nta_addressInside_city__c</v>
      </c>
      <c r="F78" s="84" t="str">
        <f t="shared" ca="1" si="7"/>
        <v>カスタム項目</v>
      </c>
      <c r="G78" s="84" t="str">
        <f t="shared" ca="1" si="8"/>
        <v>テキスト</v>
      </c>
      <c r="H78" s="86">
        <f t="shared" ca="1" si="9"/>
        <v>255</v>
      </c>
    </row>
    <row r="79" spans="1:8" ht="18" hidden="1" customHeight="1">
      <c r="A79" s="81" t="s">
        <v>116</v>
      </c>
      <c r="B79" s="81" t="s">
        <v>125</v>
      </c>
      <c r="C79" s="99" t="s">
        <v>97</v>
      </c>
      <c r="D79" s="82" t="str">
        <f t="shared" ca="1" si="5"/>
        <v>(国税庁)国内住所の地名番地・建物名</v>
      </c>
      <c r="E79" s="81" t="str">
        <f t="shared" ca="1" si="6"/>
        <v>sci_nta_addressInside_street__c</v>
      </c>
      <c r="F79" s="81" t="str">
        <f t="shared" ca="1" si="7"/>
        <v>カスタム項目</v>
      </c>
      <c r="G79" s="81" t="str">
        <f t="shared" ca="1" si="8"/>
        <v>テキスト</v>
      </c>
      <c r="H79" s="83">
        <f t="shared" ca="1" si="9"/>
        <v>255</v>
      </c>
    </row>
    <row r="80" spans="1:8" ht="18" hidden="1" customHeight="1">
      <c r="A80" s="84" t="s">
        <v>126</v>
      </c>
      <c r="B80" s="84" t="s">
        <v>127</v>
      </c>
      <c r="C80" s="100" t="s">
        <v>97</v>
      </c>
      <c r="D80" s="85" t="str">
        <f t="shared" ca="1" si="5"/>
        <v>(TDB)TDB企業コード</v>
      </c>
      <c r="E80" s="84" t="str">
        <f t="shared" ca="1" si="6"/>
        <v>sci_tdb_tdbCorporationCode__c</v>
      </c>
      <c r="F80" s="84" t="str">
        <f t="shared" ca="1" si="7"/>
        <v>カスタム項目</v>
      </c>
      <c r="G80" s="84" t="str">
        <f t="shared" ca="1" si="8"/>
        <v>テキスト</v>
      </c>
      <c r="H80" s="86">
        <f t="shared" ca="1" si="9"/>
        <v>255</v>
      </c>
    </row>
    <row r="81" spans="1:8" ht="18" hidden="1" customHeight="1">
      <c r="A81" s="81" t="s">
        <v>126</v>
      </c>
      <c r="B81" s="81" t="s">
        <v>128</v>
      </c>
      <c r="C81" s="99" t="s">
        <v>97</v>
      </c>
      <c r="D81" s="82" t="str">
        <f t="shared" ca="1" si="5"/>
        <v>(TDB)法人格コード</v>
      </c>
      <c r="E81" s="81" t="str">
        <f t="shared" ca="1" si="6"/>
        <v>sci_tdb_juridicalPersonCode__c</v>
      </c>
      <c r="F81" s="81" t="str">
        <f t="shared" ca="1" si="7"/>
        <v>カスタム項目</v>
      </c>
      <c r="G81" s="81" t="str">
        <f t="shared" ca="1" si="8"/>
        <v>テキスト</v>
      </c>
      <c r="H81" s="83">
        <f t="shared" ca="1" si="9"/>
        <v>255</v>
      </c>
    </row>
    <row r="82" spans="1:8" ht="18" hidden="1" customHeight="1">
      <c r="A82" s="84" t="s">
        <v>126</v>
      </c>
      <c r="B82" s="84" t="s">
        <v>130</v>
      </c>
      <c r="C82" s="100" t="s">
        <v>97</v>
      </c>
      <c r="D82" s="85" t="str">
        <f t="shared" ca="1" si="5"/>
        <v>(TDB)企業名</v>
      </c>
      <c r="E82" s="84" t="str">
        <f t="shared" ca="1" si="6"/>
        <v>sci_tdb_tradeName__c</v>
      </c>
      <c r="F82" s="84" t="str">
        <f t="shared" ca="1" si="7"/>
        <v>カスタム項目</v>
      </c>
      <c r="G82" s="84" t="str">
        <f t="shared" ca="1" si="8"/>
        <v>テキスト</v>
      </c>
      <c r="H82" s="86">
        <f t="shared" ca="1" si="9"/>
        <v>255</v>
      </c>
    </row>
    <row r="83" spans="1:8" ht="18" hidden="1" customHeight="1">
      <c r="A83" s="81" t="s">
        <v>126</v>
      </c>
      <c r="B83" s="81" t="s">
        <v>113</v>
      </c>
      <c r="C83" s="99" t="s">
        <v>97</v>
      </c>
      <c r="D83" s="82" t="str">
        <f t="shared" ca="1" si="5"/>
        <v>(TDB)郵便番号</v>
      </c>
      <c r="E83" s="81" t="str">
        <f t="shared" ca="1" si="6"/>
        <v>sci_tdb_address_postalCode__c</v>
      </c>
      <c r="F83" s="81" t="str">
        <f t="shared" ca="1" si="7"/>
        <v>カスタム項目</v>
      </c>
      <c r="G83" s="81" t="str">
        <f t="shared" ca="1" si="8"/>
        <v>テキスト</v>
      </c>
      <c r="H83" s="83">
        <f t="shared" ca="1" si="9"/>
        <v>255</v>
      </c>
    </row>
    <row r="84" spans="1:8" ht="18" hidden="1" customHeight="1">
      <c r="A84" s="84" t="s">
        <v>126</v>
      </c>
      <c r="B84" s="84" t="s">
        <v>101</v>
      </c>
      <c r="C84" s="100" t="s">
        <v>97</v>
      </c>
      <c r="D84" s="85" t="str">
        <f t="shared" ca="1" si="5"/>
        <v>(TDB)都道府県</v>
      </c>
      <c r="E84" s="84" t="str">
        <f t="shared" ca="1" si="6"/>
        <v>sci_tdb_address_state__c</v>
      </c>
      <c r="F84" s="84" t="str">
        <f t="shared" ca="1" si="7"/>
        <v>カスタム項目</v>
      </c>
      <c r="G84" s="84" t="str">
        <f t="shared" ca="1" si="8"/>
        <v>テキスト</v>
      </c>
      <c r="H84" s="86">
        <f t="shared" ca="1" si="9"/>
        <v>255</v>
      </c>
    </row>
    <row r="85" spans="1:8" ht="18" hidden="1" customHeight="1">
      <c r="A85" s="81" t="s">
        <v>126</v>
      </c>
      <c r="B85" s="81" t="s">
        <v>132</v>
      </c>
      <c r="C85" s="99" t="s">
        <v>97</v>
      </c>
      <c r="D85" s="82" t="str">
        <f t="shared" ca="1" si="5"/>
        <v>(TDB)市区町村</v>
      </c>
      <c r="E85" s="81" t="str">
        <f t="shared" ca="1" si="6"/>
        <v>sci_tdb_address_city__c</v>
      </c>
      <c r="F85" s="81" t="str">
        <f t="shared" ca="1" si="7"/>
        <v>カスタム項目</v>
      </c>
      <c r="G85" s="81" t="str">
        <f t="shared" ca="1" si="8"/>
        <v>テキスト</v>
      </c>
      <c r="H85" s="83">
        <f t="shared" ca="1" si="9"/>
        <v>255</v>
      </c>
    </row>
    <row r="86" spans="1:8" ht="18" hidden="1" customHeight="1">
      <c r="A86" s="84" t="s">
        <v>126</v>
      </c>
      <c r="B86" s="84" t="s">
        <v>103</v>
      </c>
      <c r="C86" s="100" t="s">
        <v>97</v>
      </c>
      <c r="D86" s="85" t="str">
        <f t="shared" ca="1" si="5"/>
        <v>(TDB)地名番地・建物名</v>
      </c>
      <c r="E86" s="84" t="str">
        <f t="shared" ca="1" si="6"/>
        <v>sci_tdb_address_street__c</v>
      </c>
      <c r="F86" s="84" t="str">
        <f t="shared" ca="1" si="7"/>
        <v>カスタム項目</v>
      </c>
      <c r="G86" s="84" t="str">
        <f t="shared" ca="1" si="8"/>
        <v>テキスト</v>
      </c>
      <c r="H86" s="86">
        <f t="shared" ca="1" si="9"/>
        <v>255</v>
      </c>
    </row>
    <row r="87" spans="1:8" ht="18" hidden="1" customHeight="1">
      <c r="A87" s="81" t="s">
        <v>126</v>
      </c>
      <c r="B87" s="81" t="s">
        <v>133</v>
      </c>
      <c r="C87" s="99" t="s">
        <v>97</v>
      </c>
      <c r="D87" s="82" t="str">
        <f t="shared" ca="1" si="5"/>
        <v>(TDB)主業コード</v>
      </c>
      <c r="E87" s="81" t="str">
        <f t="shared" ca="1" si="6"/>
        <v>sci_tdb_tdbMainIndustrialClassCode__c</v>
      </c>
      <c r="F87" s="81" t="str">
        <f t="shared" ca="1" si="7"/>
        <v>カスタム項目</v>
      </c>
      <c r="G87" s="81" t="str">
        <f t="shared" ca="1" si="8"/>
        <v>テキスト</v>
      </c>
      <c r="H87" s="83">
        <f t="shared" ca="1" si="9"/>
        <v>255</v>
      </c>
    </row>
    <row r="88" spans="1:8" ht="18" hidden="1" customHeight="1">
      <c r="A88" s="84" t="s">
        <v>126</v>
      </c>
      <c r="B88" s="84" t="s">
        <v>134</v>
      </c>
      <c r="C88" s="100" t="s">
        <v>97</v>
      </c>
      <c r="D88" s="85" t="str">
        <f t="shared" ca="1" si="5"/>
        <v>(TDB)主業</v>
      </c>
      <c r="E88" s="84" t="str">
        <f t="shared" ca="1" si="6"/>
        <v>sci_tdb_tdbMainIndustrialClassName__c</v>
      </c>
      <c r="F88" s="84" t="str">
        <f t="shared" ca="1" si="7"/>
        <v>カスタム項目</v>
      </c>
      <c r="G88" s="84" t="str">
        <f t="shared" ca="1" si="8"/>
        <v>テキスト</v>
      </c>
      <c r="H88" s="86">
        <f t="shared" ca="1" si="9"/>
        <v>255</v>
      </c>
    </row>
    <row r="89" spans="1:8" ht="18" hidden="1" customHeight="1">
      <c r="A89" s="81" t="s">
        <v>126</v>
      </c>
      <c r="B89" s="81" t="s">
        <v>135</v>
      </c>
      <c r="C89" s="99" t="s">
        <v>97</v>
      </c>
      <c r="D89" s="82" t="str">
        <f t="shared" ca="1" si="5"/>
        <v>(TDB)従業コード</v>
      </c>
      <c r="E89" s="81" t="str">
        <f t="shared" ca="1" si="6"/>
        <v>sci_tdb_tdbSubIndustrialClassCode__c</v>
      </c>
      <c r="F89" s="81" t="str">
        <f t="shared" ca="1" si="7"/>
        <v>カスタム項目</v>
      </c>
      <c r="G89" s="81" t="str">
        <f t="shared" ca="1" si="8"/>
        <v>テキスト</v>
      </c>
      <c r="H89" s="83">
        <f t="shared" ca="1" si="9"/>
        <v>255</v>
      </c>
    </row>
    <row r="90" spans="1:8" ht="18" hidden="1" customHeight="1">
      <c r="A90" s="84" t="s">
        <v>126</v>
      </c>
      <c r="B90" s="84" t="s">
        <v>136</v>
      </c>
      <c r="C90" s="100" t="s">
        <v>97</v>
      </c>
      <c r="D90" s="85" t="str">
        <f t="shared" ca="1" si="5"/>
        <v>(TDB)従業</v>
      </c>
      <c r="E90" s="84" t="str">
        <f t="shared" ca="1" si="6"/>
        <v>sci_tdb_tdbSubIndustrialClassName__c</v>
      </c>
      <c r="F90" s="84" t="str">
        <f t="shared" ca="1" si="7"/>
        <v>カスタム項目</v>
      </c>
      <c r="G90" s="84" t="str">
        <f t="shared" ca="1" si="8"/>
        <v>テキスト</v>
      </c>
      <c r="H90" s="86">
        <f t="shared" ca="1" si="9"/>
        <v>255</v>
      </c>
    </row>
    <row r="91" spans="1:8" ht="18" hidden="1" customHeight="1">
      <c r="A91" s="81" t="s">
        <v>126</v>
      </c>
      <c r="B91" s="81" t="s">
        <v>137</v>
      </c>
      <c r="C91" s="99" t="s">
        <v>97</v>
      </c>
      <c r="D91" s="82" t="str">
        <f t="shared" ca="1" si="5"/>
        <v>(TDB)資本金レンジ（千円）小</v>
      </c>
      <c r="E91" s="81" t="str">
        <f t="shared" ca="1" si="6"/>
        <v>sci_tdb_legalCapitalRange_ge__c</v>
      </c>
      <c r="F91" s="81" t="str">
        <f t="shared" ca="1" si="7"/>
        <v>カスタム項目</v>
      </c>
      <c r="G91" s="81" t="str">
        <f t="shared" ca="1" si="8"/>
        <v>数値</v>
      </c>
      <c r="H91" s="83">
        <f t="shared" ca="1" si="9"/>
        <v>18</v>
      </c>
    </row>
    <row r="92" spans="1:8" ht="18" hidden="1" customHeight="1">
      <c r="A92" s="84" t="s">
        <v>126</v>
      </c>
      <c r="B92" s="84" t="s">
        <v>138</v>
      </c>
      <c r="C92" s="100" t="s">
        <v>97</v>
      </c>
      <c r="D92" s="85" t="str">
        <f t="shared" ca="1" si="5"/>
        <v>(TDB)資本金レンジ（千円）大</v>
      </c>
      <c r="E92" s="84" t="str">
        <f t="shared" ca="1" si="6"/>
        <v>sci_tdb_legalCapitalRange_lt__c</v>
      </c>
      <c r="F92" s="84" t="str">
        <f t="shared" ca="1" si="7"/>
        <v>カスタム項目</v>
      </c>
      <c r="G92" s="84" t="str">
        <f t="shared" ca="1" si="8"/>
        <v>数値</v>
      </c>
      <c r="H92" s="86">
        <f t="shared" ca="1" si="9"/>
        <v>18</v>
      </c>
    </row>
    <row r="93" spans="1:8" ht="18" hidden="1" customHeight="1">
      <c r="A93" s="81" t="s">
        <v>126</v>
      </c>
      <c r="B93" s="81" t="s">
        <v>139</v>
      </c>
      <c r="C93" s="99" t="s">
        <v>97</v>
      </c>
      <c r="D93" s="82" t="str">
        <f t="shared" ca="1" si="5"/>
        <v>(TDB)従業員レンジ 小</v>
      </c>
      <c r="E93" s="81" t="str">
        <f t="shared" ca="1" si="6"/>
        <v>sci_tdb_employeeNumberRange_ge__c</v>
      </c>
      <c r="F93" s="81" t="str">
        <f t="shared" ca="1" si="7"/>
        <v>カスタム項目</v>
      </c>
      <c r="G93" s="81" t="str">
        <f t="shared" ca="1" si="8"/>
        <v>数値</v>
      </c>
      <c r="H93" s="83">
        <f t="shared" ca="1" si="9"/>
        <v>18</v>
      </c>
    </row>
    <row r="94" spans="1:8" ht="18" hidden="1" customHeight="1">
      <c r="A94" s="84" t="s">
        <v>126</v>
      </c>
      <c r="B94" s="84" t="s">
        <v>140</v>
      </c>
      <c r="C94" s="100" t="s">
        <v>97</v>
      </c>
      <c r="D94" s="85" t="str">
        <f t="shared" ca="1" si="5"/>
        <v>(TDB)従業員レンジ 大</v>
      </c>
      <c r="E94" s="84" t="str">
        <f t="shared" ca="1" si="6"/>
        <v>sci_tdb_employeeNumberRange_lt__c</v>
      </c>
      <c r="F94" s="84" t="str">
        <f t="shared" ca="1" si="7"/>
        <v>カスタム項目</v>
      </c>
      <c r="G94" s="84" t="str">
        <f t="shared" ca="1" si="8"/>
        <v>数値</v>
      </c>
      <c r="H94" s="86">
        <f t="shared" ca="1" si="9"/>
        <v>18</v>
      </c>
    </row>
    <row r="95" spans="1:8" ht="18" hidden="1" customHeight="1">
      <c r="A95" s="81" t="s">
        <v>126</v>
      </c>
      <c r="B95" s="81" t="s">
        <v>141</v>
      </c>
      <c r="C95" s="99" t="s">
        <v>97</v>
      </c>
      <c r="D95" s="82" t="str">
        <f t="shared" ca="1" si="5"/>
        <v>(TDB)設立</v>
      </c>
      <c r="E95" s="81" t="str">
        <f t="shared" ca="1" si="6"/>
        <v>sci_tdb_establishedIn__c</v>
      </c>
      <c r="F95" s="81" t="str">
        <f t="shared" ca="1" si="7"/>
        <v>カスタム項目</v>
      </c>
      <c r="G95" s="81" t="str">
        <f t="shared" ca="1" si="8"/>
        <v>テキスト</v>
      </c>
      <c r="H95" s="83">
        <f t="shared" ca="1" si="9"/>
        <v>7</v>
      </c>
    </row>
    <row r="96" spans="1:8" ht="18" hidden="1" customHeight="1">
      <c r="A96" s="84" t="s">
        <v>126</v>
      </c>
      <c r="B96" s="84" t="s">
        <v>142</v>
      </c>
      <c r="C96" s="100" t="s">
        <v>97</v>
      </c>
      <c r="D96" s="85" t="str">
        <f t="shared" ca="1" si="5"/>
        <v>(TDB)最新決算期</v>
      </c>
      <c r="E96" s="84" t="str">
        <f t="shared" ca="1" si="6"/>
        <v>sci_tdb_latestSalesAccountingTerm__c</v>
      </c>
      <c r="F96" s="84" t="str">
        <f t="shared" ca="1" si="7"/>
        <v>カスタム項目</v>
      </c>
      <c r="G96" s="84" t="str">
        <f t="shared" ca="1" si="8"/>
        <v>テキスト</v>
      </c>
      <c r="H96" s="86">
        <f t="shared" ca="1" si="9"/>
        <v>7</v>
      </c>
    </row>
    <row r="97" spans="1:8" ht="18" hidden="1" customHeight="1">
      <c r="A97" s="81" t="s">
        <v>126</v>
      </c>
      <c r="B97" s="81" t="s">
        <v>143</v>
      </c>
      <c r="C97" s="99" t="s">
        <v>97</v>
      </c>
      <c r="D97" s="82" t="str">
        <f t="shared" ca="1" si="5"/>
        <v>(TDB)最新期業績売上高レンジ(百万円) 小</v>
      </c>
      <c r="E97" s="81" t="str">
        <f t="shared" ca="1" si="6"/>
        <v>sci_tdb_latestSalesRange_ge__c</v>
      </c>
      <c r="F97" s="81" t="str">
        <f t="shared" ca="1" si="7"/>
        <v>カスタム項目</v>
      </c>
      <c r="G97" s="81" t="str">
        <f t="shared" ca="1" si="8"/>
        <v>数値</v>
      </c>
      <c r="H97" s="83">
        <f t="shared" ca="1" si="9"/>
        <v>14</v>
      </c>
    </row>
    <row r="98" spans="1:8" ht="18" hidden="1" customHeight="1">
      <c r="A98" s="84" t="s">
        <v>126</v>
      </c>
      <c r="B98" s="84" t="s">
        <v>144</v>
      </c>
      <c r="C98" s="100" t="s">
        <v>97</v>
      </c>
      <c r="D98" s="85" t="str">
        <f t="shared" ca="1" si="5"/>
        <v>(TDB)最新期業績売上高レンジ(百万円) 大</v>
      </c>
      <c r="E98" s="84" t="str">
        <f t="shared" ca="1" si="6"/>
        <v>sci_tdb_latestSalesRange_lt__c</v>
      </c>
      <c r="F98" s="84" t="str">
        <f t="shared" ca="1" si="7"/>
        <v>カスタム項目</v>
      </c>
      <c r="G98" s="84" t="str">
        <f t="shared" ca="1" si="8"/>
        <v>数値</v>
      </c>
      <c r="H98" s="86">
        <f t="shared" ca="1" si="9"/>
        <v>14</v>
      </c>
    </row>
    <row r="99" spans="1:8" ht="18" hidden="1" customHeight="1">
      <c r="A99" s="81" t="s">
        <v>126</v>
      </c>
      <c r="B99" s="81" t="s">
        <v>145</v>
      </c>
      <c r="C99" s="99" t="s">
        <v>97</v>
      </c>
      <c r="D99" s="82" t="str">
        <f t="shared" ca="1" si="5"/>
        <v>(TDB)代表者役職</v>
      </c>
      <c r="E99" s="81" t="str">
        <f t="shared" ca="1" si="6"/>
        <v>sci_tdb_representativeTitle__c</v>
      </c>
      <c r="F99" s="81" t="str">
        <f t="shared" ca="1" si="7"/>
        <v>カスタム項目</v>
      </c>
      <c r="G99" s="81" t="str">
        <f t="shared" ca="1" si="8"/>
        <v>テキスト</v>
      </c>
      <c r="H99" s="83">
        <f t="shared" ca="1" si="9"/>
        <v>255</v>
      </c>
    </row>
    <row r="100" spans="1:8" ht="18" hidden="1" customHeight="1">
      <c r="A100" s="84" t="s">
        <v>126</v>
      </c>
      <c r="B100" s="84" t="s">
        <v>146</v>
      </c>
      <c r="C100" s="100" t="s">
        <v>97</v>
      </c>
      <c r="D100" s="85" t="str">
        <f t="shared" ca="1" si="5"/>
        <v>(TDB)代表者名カナ</v>
      </c>
      <c r="E100" s="84" t="str">
        <f t="shared" ca="1" si="6"/>
        <v>sci_tdb_representativeKanaName__c</v>
      </c>
      <c r="F100" s="84" t="str">
        <f t="shared" ca="1" si="7"/>
        <v>カスタム項目</v>
      </c>
      <c r="G100" s="84" t="str">
        <f t="shared" ca="1" si="8"/>
        <v>テキスト</v>
      </c>
      <c r="H100" s="86">
        <f t="shared" ca="1" si="9"/>
        <v>255</v>
      </c>
    </row>
    <row r="101" spans="1:8" ht="18" hidden="1" customHeight="1">
      <c r="A101" s="81" t="s">
        <v>126</v>
      </c>
      <c r="B101" s="81" t="s">
        <v>147</v>
      </c>
      <c r="C101" s="99" t="s">
        <v>97</v>
      </c>
      <c r="D101" s="82" t="str">
        <f t="shared" ca="1" si="5"/>
        <v>(TDB)代表者名</v>
      </c>
      <c r="E101" s="81" t="str">
        <f t="shared" ca="1" si="6"/>
        <v>sci_tdb_representativeName__c</v>
      </c>
      <c r="F101" s="81" t="str">
        <f t="shared" ca="1" si="7"/>
        <v>カスタム項目</v>
      </c>
      <c r="G101" s="81" t="str">
        <f t="shared" ca="1" si="8"/>
        <v>テキスト</v>
      </c>
      <c r="H101" s="83">
        <f t="shared" ca="1" si="9"/>
        <v>255</v>
      </c>
    </row>
    <row r="102" spans="1:8" ht="18" hidden="1" customHeight="1">
      <c r="A102" s="84" t="s">
        <v>126</v>
      </c>
      <c r="B102" s="84" t="s">
        <v>148</v>
      </c>
      <c r="C102" s="100" t="s">
        <v>97</v>
      </c>
      <c r="D102" s="85" t="str">
        <f t="shared" ca="1" si="5"/>
        <v>(TDB)株式公開区分</v>
      </c>
      <c r="E102" s="84" t="str">
        <f t="shared" ca="1" si="6"/>
        <v>sci_tdb_publicOffering__c</v>
      </c>
      <c r="F102" s="84" t="str">
        <f t="shared" ca="1" si="7"/>
        <v>カスタム項目</v>
      </c>
      <c r="G102" s="84" t="str">
        <f t="shared" ca="1" si="8"/>
        <v>テキスト</v>
      </c>
      <c r="H102" s="86">
        <f t="shared" ca="1" si="9"/>
        <v>22</v>
      </c>
    </row>
    <row r="103" spans="1:8" ht="18" hidden="1" customHeight="1">
      <c r="A103" s="96"/>
      <c r="B103" s="94"/>
      <c r="C103" s="99"/>
      <c r="D103" s="82" t="str">
        <f t="shared" ca="1" si="5"/>
        <v/>
      </c>
      <c r="E103" s="81" t="str">
        <f t="shared" ca="1" si="6"/>
        <v/>
      </c>
      <c r="F103" s="81" t="str">
        <f t="shared" ca="1" si="7"/>
        <v/>
      </c>
      <c r="G103" s="81" t="str">
        <f t="shared" ca="1" si="8"/>
        <v/>
      </c>
      <c r="H103" s="83" t="str">
        <f t="shared" ca="1" si="9"/>
        <v/>
      </c>
    </row>
    <row r="104" spans="1:8" ht="18" hidden="1" customHeight="1">
      <c r="A104" s="97"/>
      <c r="B104" s="93"/>
      <c r="C104" s="101"/>
      <c r="D104" s="85" t="str">
        <f t="shared" ca="1" si="5"/>
        <v/>
      </c>
      <c r="E104" s="84" t="str">
        <f t="shared" ca="1" si="6"/>
        <v/>
      </c>
      <c r="F104" s="84" t="str">
        <f t="shared" ca="1" si="7"/>
        <v/>
      </c>
      <c r="G104" s="84" t="str">
        <f t="shared" ca="1" si="8"/>
        <v/>
      </c>
      <c r="H104" s="86" t="str">
        <f t="shared" ca="1" si="9"/>
        <v/>
      </c>
    </row>
    <row r="105" spans="1:8" ht="18" hidden="1" customHeight="1">
      <c r="A105" s="96"/>
      <c r="B105" s="94"/>
      <c r="C105" s="99"/>
      <c r="D105" s="82" t="str">
        <f t="shared" ca="1" si="5"/>
        <v/>
      </c>
      <c r="E105" s="81" t="str">
        <f t="shared" ca="1" si="6"/>
        <v/>
      </c>
      <c r="F105" s="81" t="str">
        <f t="shared" ca="1" si="7"/>
        <v/>
      </c>
      <c r="G105" s="81" t="str">
        <f t="shared" ca="1" si="8"/>
        <v/>
      </c>
      <c r="H105" s="83" t="str">
        <f t="shared" ca="1" si="9"/>
        <v/>
      </c>
    </row>
    <row r="106" spans="1:8" ht="18" hidden="1" customHeight="1">
      <c r="A106" s="97"/>
      <c r="B106" s="93"/>
      <c r="C106" s="101"/>
      <c r="D106" s="85" t="str">
        <f t="shared" ca="1" si="5"/>
        <v/>
      </c>
      <c r="E106" s="84" t="str">
        <f t="shared" ca="1" si="6"/>
        <v/>
      </c>
      <c r="F106" s="84" t="str">
        <f t="shared" ca="1" si="7"/>
        <v/>
      </c>
      <c r="G106" s="84" t="str">
        <f t="shared" ca="1" si="8"/>
        <v/>
      </c>
      <c r="H106" s="86" t="str">
        <f t="shared" ca="1" si="9"/>
        <v/>
      </c>
    </row>
    <row r="107" spans="1:8" ht="18" hidden="1" customHeight="1">
      <c r="A107" s="96"/>
      <c r="B107" s="94"/>
      <c r="C107" s="99"/>
      <c r="D107" s="82" t="str">
        <f t="shared" ca="1" si="5"/>
        <v/>
      </c>
      <c r="E107" s="81" t="str">
        <f t="shared" ca="1" si="6"/>
        <v/>
      </c>
      <c r="F107" s="81" t="str">
        <f t="shared" ca="1" si="7"/>
        <v/>
      </c>
      <c r="G107" s="81" t="str">
        <f t="shared" ca="1" si="8"/>
        <v/>
      </c>
      <c r="H107" s="83" t="str">
        <f t="shared" ca="1" si="9"/>
        <v/>
      </c>
    </row>
    <row r="108" spans="1:8" ht="18" hidden="1" customHeight="1">
      <c r="A108" s="97"/>
      <c r="B108" s="93"/>
      <c r="C108" s="101"/>
      <c r="D108" s="85" t="str">
        <f t="shared" ca="1" si="5"/>
        <v/>
      </c>
      <c r="E108" s="84" t="str">
        <f t="shared" ca="1" si="6"/>
        <v/>
      </c>
      <c r="F108" s="84" t="str">
        <f t="shared" ca="1" si="7"/>
        <v/>
      </c>
      <c r="G108" s="84" t="str">
        <f t="shared" ca="1" si="8"/>
        <v/>
      </c>
      <c r="H108" s="86" t="str">
        <f t="shared" ca="1" si="9"/>
        <v/>
      </c>
    </row>
    <row r="109" spans="1:8" ht="18" hidden="1" customHeight="1">
      <c r="A109" s="96"/>
      <c r="B109" s="94"/>
      <c r="C109" s="99"/>
      <c r="D109" s="82" t="str">
        <f t="shared" ca="1" si="5"/>
        <v/>
      </c>
      <c r="E109" s="81" t="str">
        <f t="shared" ca="1" si="6"/>
        <v/>
      </c>
      <c r="F109" s="81" t="str">
        <f t="shared" ca="1" si="7"/>
        <v/>
      </c>
      <c r="G109" s="81" t="str">
        <f t="shared" ca="1" si="8"/>
        <v/>
      </c>
      <c r="H109" s="83" t="str">
        <f t="shared" ca="1" si="9"/>
        <v/>
      </c>
    </row>
    <row r="110" spans="1:8" ht="18" hidden="1" customHeight="1">
      <c r="A110" s="97"/>
      <c r="B110" s="93"/>
      <c r="C110" s="101"/>
      <c r="D110" s="85" t="str">
        <f t="shared" ca="1" si="5"/>
        <v/>
      </c>
      <c r="E110" s="84" t="str">
        <f t="shared" ca="1" si="6"/>
        <v/>
      </c>
      <c r="F110" s="84" t="str">
        <f t="shared" ca="1" si="7"/>
        <v/>
      </c>
      <c r="G110" s="84" t="str">
        <f t="shared" ca="1" si="8"/>
        <v/>
      </c>
      <c r="H110" s="86" t="str">
        <f t="shared" ca="1" si="9"/>
        <v/>
      </c>
    </row>
    <row r="111" spans="1:8" ht="18" hidden="1" customHeight="1">
      <c r="A111" s="96"/>
      <c r="B111" s="94"/>
      <c r="C111" s="99"/>
      <c r="D111" s="82" t="str">
        <f t="shared" ca="1" si="5"/>
        <v/>
      </c>
      <c r="E111" s="81" t="str">
        <f t="shared" ca="1" si="6"/>
        <v/>
      </c>
      <c r="F111" s="81" t="str">
        <f t="shared" ca="1" si="7"/>
        <v/>
      </c>
      <c r="G111" s="81" t="str">
        <f t="shared" ca="1" si="8"/>
        <v/>
      </c>
      <c r="H111" s="83" t="str">
        <f t="shared" ca="1" si="9"/>
        <v/>
      </c>
    </row>
    <row r="112" spans="1:8" ht="18" hidden="1" customHeight="1">
      <c r="A112" s="97"/>
      <c r="B112" s="93"/>
      <c r="C112" s="101"/>
      <c r="D112" s="85" t="str">
        <f t="shared" ca="1" si="5"/>
        <v/>
      </c>
      <c r="E112" s="84" t="str">
        <f t="shared" ca="1" si="6"/>
        <v/>
      </c>
      <c r="F112" s="84" t="str">
        <f t="shared" ca="1" si="7"/>
        <v/>
      </c>
      <c r="G112" s="84" t="str">
        <f t="shared" ca="1" si="8"/>
        <v/>
      </c>
      <c r="H112" s="86" t="str">
        <f t="shared" ca="1" si="9"/>
        <v/>
      </c>
    </row>
    <row r="113" spans="1:8" ht="18" hidden="1" customHeight="1">
      <c r="A113" s="96"/>
      <c r="B113" s="94"/>
      <c r="C113" s="99"/>
      <c r="D113" s="82" t="str">
        <f t="shared" ca="1" si="5"/>
        <v/>
      </c>
      <c r="E113" s="81" t="str">
        <f t="shared" ca="1" si="6"/>
        <v/>
      </c>
      <c r="F113" s="81" t="str">
        <f t="shared" ca="1" si="7"/>
        <v/>
      </c>
      <c r="G113" s="81" t="str">
        <f t="shared" ca="1" si="8"/>
        <v/>
      </c>
      <c r="H113" s="83" t="str">
        <f t="shared" ca="1" si="9"/>
        <v/>
      </c>
    </row>
    <row r="114" spans="1:8" ht="18" hidden="1" customHeight="1">
      <c r="A114" s="97"/>
      <c r="B114" s="93"/>
      <c r="C114" s="101"/>
      <c r="D114" s="85" t="str">
        <f t="shared" ca="1" si="5"/>
        <v/>
      </c>
      <c r="E114" s="84" t="str">
        <f t="shared" ca="1" si="6"/>
        <v/>
      </c>
      <c r="F114" s="84" t="str">
        <f t="shared" ca="1" si="7"/>
        <v/>
      </c>
      <c r="G114" s="84" t="str">
        <f t="shared" ca="1" si="8"/>
        <v/>
      </c>
      <c r="H114" s="86" t="str">
        <f t="shared" ca="1" si="9"/>
        <v/>
      </c>
    </row>
    <row r="115" spans="1:8" ht="18" hidden="1" customHeight="1">
      <c r="A115" s="96"/>
      <c r="B115" s="94"/>
      <c r="C115" s="99"/>
      <c r="D115" s="82" t="str">
        <f t="shared" ca="1" si="5"/>
        <v/>
      </c>
      <c r="E115" s="81" t="str">
        <f t="shared" ca="1" si="6"/>
        <v/>
      </c>
      <c r="F115" s="81" t="str">
        <f t="shared" ca="1" si="7"/>
        <v/>
      </c>
      <c r="G115" s="81" t="str">
        <f t="shared" ca="1" si="8"/>
        <v/>
      </c>
      <c r="H115" s="83" t="str">
        <f t="shared" ca="1" si="9"/>
        <v/>
      </c>
    </row>
    <row r="116" spans="1:8" ht="18" hidden="1" customHeight="1">
      <c r="A116" s="97"/>
      <c r="B116" s="93"/>
      <c r="C116" s="101"/>
      <c r="D116" s="85" t="str">
        <f t="shared" ca="1" si="5"/>
        <v/>
      </c>
      <c r="E116" s="84" t="str">
        <f t="shared" ca="1" si="6"/>
        <v/>
      </c>
      <c r="F116" s="84" t="str">
        <f t="shared" ca="1" si="7"/>
        <v/>
      </c>
      <c r="G116" s="84" t="str">
        <f t="shared" ca="1" si="8"/>
        <v/>
      </c>
      <c r="H116" s="86" t="str">
        <f t="shared" ca="1" si="9"/>
        <v/>
      </c>
    </row>
    <row r="117" spans="1:8" ht="18" hidden="1" customHeight="1">
      <c r="A117" s="96"/>
      <c r="B117" s="94"/>
      <c r="C117" s="99"/>
      <c r="D117" s="82" t="str">
        <f t="shared" ca="1" si="5"/>
        <v/>
      </c>
      <c r="E117" s="81" t="str">
        <f t="shared" ca="1" si="6"/>
        <v/>
      </c>
      <c r="F117" s="81" t="str">
        <f t="shared" ca="1" si="7"/>
        <v/>
      </c>
      <c r="G117" s="81" t="str">
        <f t="shared" ca="1" si="8"/>
        <v/>
      </c>
      <c r="H117" s="83" t="str">
        <f t="shared" ca="1" si="9"/>
        <v/>
      </c>
    </row>
    <row r="118" spans="1:8" ht="18" hidden="1" customHeight="1">
      <c r="A118" s="97"/>
      <c r="B118" s="93"/>
      <c r="C118" s="101"/>
      <c r="D118" s="85" t="str">
        <f t="shared" ca="1" si="5"/>
        <v/>
      </c>
      <c r="E118" s="84" t="str">
        <f t="shared" ca="1" si="6"/>
        <v/>
      </c>
      <c r="F118" s="84" t="str">
        <f t="shared" ca="1" si="7"/>
        <v/>
      </c>
      <c r="G118" s="84" t="str">
        <f t="shared" ca="1" si="8"/>
        <v/>
      </c>
      <c r="H118" s="86" t="str">
        <f t="shared" ca="1" si="9"/>
        <v/>
      </c>
    </row>
    <row r="119" spans="1:8" ht="18" hidden="1" customHeight="1">
      <c r="A119" s="96"/>
      <c r="B119" s="94"/>
      <c r="C119" s="99"/>
      <c r="D119" s="82" t="str">
        <f t="shared" ca="1" si="5"/>
        <v/>
      </c>
      <c r="E119" s="81" t="str">
        <f t="shared" ca="1" si="6"/>
        <v/>
      </c>
      <c r="F119" s="81" t="str">
        <f t="shared" ca="1" si="7"/>
        <v/>
      </c>
      <c r="G119" s="81" t="str">
        <f t="shared" ca="1" si="8"/>
        <v/>
      </c>
      <c r="H119" s="83" t="str">
        <f t="shared" ca="1" si="9"/>
        <v/>
      </c>
    </row>
    <row r="120" spans="1:8" ht="18" hidden="1" customHeight="1">
      <c r="A120" s="97"/>
      <c r="B120" s="93"/>
      <c r="C120" s="101"/>
      <c r="D120" s="85" t="str">
        <f t="shared" ca="1" si="5"/>
        <v/>
      </c>
      <c r="E120" s="84" t="str">
        <f t="shared" ca="1" si="6"/>
        <v/>
      </c>
      <c r="F120" s="84" t="str">
        <f t="shared" ca="1" si="7"/>
        <v/>
      </c>
      <c r="G120" s="84" t="str">
        <f t="shared" ca="1" si="8"/>
        <v/>
      </c>
      <c r="H120" s="86" t="str">
        <f t="shared" ca="1" si="9"/>
        <v/>
      </c>
    </row>
    <row r="121" spans="1:8" ht="18" hidden="1" customHeight="1">
      <c r="A121" s="96"/>
      <c r="B121" s="94"/>
      <c r="C121" s="99"/>
      <c r="D121" s="82" t="str">
        <f t="shared" ca="1" si="5"/>
        <v/>
      </c>
      <c r="E121" s="81" t="str">
        <f t="shared" ca="1" si="6"/>
        <v/>
      </c>
      <c r="F121" s="81" t="str">
        <f t="shared" ca="1" si="7"/>
        <v/>
      </c>
      <c r="G121" s="81" t="str">
        <f t="shared" ca="1" si="8"/>
        <v/>
      </c>
      <c r="H121" s="83" t="str">
        <f t="shared" ca="1" si="9"/>
        <v/>
      </c>
    </row>
    <row r="122" spans="1:8" ht="18" hidden="1" customHeight="1">
      <c r="A122" s="97"/>
      <c r="B122" s="93"/>
      <c r="C122" s="101"/>
      <c r="D122" s="85" t="str">
        <f t="shared" ca="1" si="5"/>
        <v/>
      </c>
      <c r="E122" s="84" t="str">
        <f t="shared" ca="1" si="6"/>
        <v/>
      </c>
      <c r="F122" s="84" t="str">
        <f t="shared" ca="1" si="7"/>
        <v/>
      </c>
      <c r="G122" s="84" t="str">
        <f t="shared" ca="1" si="8"/>
        <v/>
      </c>
      <c r="H122" s="86" t="str">
        <f t="shared" ca="1" si="9"/>
        <v/>
      </c>
    </row>
    <row r="123" spans="1:8" ht="18" hidden="1" customHeight="1">
      <c r="A123" s="96"/>
      <c r="B123" s="94"/>
      <c r="C123" s="99"/>
      <c r="D123" s="82" t="str">
        <f t="shared" ca="1" si="5"/>
        <v/>
      </c>
      <c r="E123" s="81" t="str">
        <f t="shared" ca="1" si="6"/>
        <v/>
      </c>
      <c r="F123" s="81" t="str">
        <f t="shared" ca="1" si="7"/>
        <v/>
      </c>
      <c r="G123" s="81" t="str">
        <f t="shared" ca="1" si="8"/>
        <v/>
      </c>
      <c r="H123" s="83" t="str">
        <f t="shared" ca="1" si="9"/>
        <v/>
      </c>
    </row>
    <row r="124" spans="1:8" ht="18" hidden="1" customHeight="1">
      <c r="A124" s="97"/>
      <c r="B124" s="93"/>
      <c r="C124" s="101"/>
      <c r="D124" s="85" t="str">
        <f t="shared" ca="1" si="5"/>
        <v/>
      </c>
      <c r="E124" s="84" t="str">
        <f t="shared" ca="1" si="6"/>
        <v/>
      </c>
      <c r="F124" s="84" t="str">
        <f t="shared" ca="1" si="7"/>
        <v/>
      </c>
      <c r="G124" s="84" t="str">
        <f t="shared" ca="1" si="8"/>
        <v/>
      </c>
      <c r="H124" s="86" t="str">
        <f t="shared" ca="1" si="9"/>
        <v/>
      </c>
    </row>
    <row r="125" spans="1:8" ht="18" hidden="1" customHeight="1">
      <c r="A125" s="96"/>
      <c r="B125" s="94"/>
      <c r="C125" s="99"/>
      <c r="D125" s="82" t="str">
        <f t="shared" ca="1" si="5"/>
        <v/>
      </c>
      <c r="E125" s="81" t="str">
        <f t="shared" ca="1" si="6"/>
        <v/>
      </c>
      <c r="F125" s="81" t="str">
        <f t="shared" ca="1" si="7"/>
        <v/>
      </c>
      <c r="G125" s="81" t="str">
        <f t="shared" ca="1" si="8"/>
        <v/>
      </c>
      <c r="H125" s="83" t="str">
        <f t="shared" ca="1" si="9"/>
        <v/>
      </c>
    </row>
    <row r="126" spans="1:8" ht="18" hidden="1" customHeight="1">
      <c r="A126" s="97"/>
      <c r="B126" s="93"/>
      <c r="C126" s="101"/>
      <c r="D126" s="85" t="str">
        <f t="shared" ca="1" si="5"/>
        <v/>
      </c>
      <c r="E126" s="84" t="str">
        <f t="shared" ca="1" si="6"/>
        <v/>
      </c>
      <c r="F126" s="84" t="str">
        <f t="shared" ca="1" si="7"/>
        <v/>
      </c>
      <c r="G126" s="84" t="str">
        <f t="shared" ca="1" si="8"/>
        <v/>
      </c>
      <c r="H126" s="86" t="str">
        <f t="shared" ca="1" si="9"/>
        <v/>
      </c>
    </row>
    <row r="127" spans="1:8" ht="18" hidden="1" customHeight="1">
      <c r="A127" s="96"/>
      <c r="B127" s="94"/>
      <c r="C127" s="99"/>
      <c r="D127" s="82" t="str">
        <f t="shared" ca="1" si="5"/>
        <v/>
      </c>
      <c r="E127" s="81" t="str">
        <f t="shared" ca="1" si="6"/>
        <v/>
      </c>
      <c r="F127" s="81" t="str">
        <f t="shared" ca="1" si="7"/>
        <v/>
      </c>
      <c r="G127" s="81" t="str">
        <f t="shared" ca="1" si="8"/>
        <v/>
      </c>
      <c r="H127" s="83" t="str">
        <f t="shared" ca="1" si="9"/>
        <v/>
      </c>
    </row>
    <row r="128" spans="1:8" ht="18" hidden="1" customHeight="1">
      <c r="A128" s="97"/>
      <c r="B128" s="93"/>
      <c r="C128" s="101"/>
      <c r="D128" s="85" t="str">
        <f t="shared" ca="1" si="5"/>
        <v/>
      </c>
      <c r="E128" s="84" t="str">
        <f t="shared" ca="1" si="6"/>
        <v/>
      </c>
      <c r="F128" s="84" t="str">
        <f t="shared" ca="1" si="7"/>
        <v/>
      </c>
      <c r="G128" s="84" t="str">
        <f t="shared" ca="1" si="8"/>
        <v/>
      </c>
      <c r="H128" s="86" t="str">
        <f t="shared" ca="1" si="9"/>
        <v/>
      </c>
    </row>
    <row r="129" spans="1:8" ht="18" hidden="1" customHeight="1">
      <c r="A129" s="96"/>
      <c r="B129" s="94"/>
      <c r="C129" s="99"/>
      <c r="D129" s="82" t="str">
        <f t="shared" ca="1" si="5"/>
        <v/>
      </c>
      <c r="E129" s="81" t="str">
        <f t="shared" ca="1" si="6"/>
        <v/>
      </c>
      <c r="F129" s="81" t="str">
        <f t="shared" ca="1" si="7"/>
        <v/>
      </c>
      <c r="G129" s="81" t="str">
        <f t="shared" ca="1" si="8"/>
        <v/>
      </c>
      <c r="H129" s="83" t="str">
        <f t="shared" ca="1" si="9"/>
        <v/>
      </c>
    </row>
    <row r="130" spans="1:8" ht="18" hidden="1" customHeight="1">
      <c r="A130" s="97"/>
      <c r="B130" s="93"/>
      <c r="C130" s="101"/>
      <c r="D130" s="85" t="str">
        <f t="shared" ca="1" si="5"/>
        <v/>
      </c>
      <c r="E130" s="84" t="str">
        <f t="shared" ca="1" si="6"/>
        <v/>
      </c>
      <c r="F130" s="84" t="str">
        <f t="shared" ca="1" si="7"/>
        <v/>
      </c>
      <c r="G130" s="84" t="str">
        <f t="shared" ca="1" si="8"/>
        <v/>
      </c>
      <c r="H130" s="86" t="str">
        <f t="shared" ca="1" si="9"/>
        <v/>
      </c>
    </row>
    <row r="131" spans="1:8" ht="18" hidden="1" customHeight="1">
      <c r="A131" s="96"/>
      <c r="B131" s="94"/>
      <c r="C131" s="99"/>
      <c r="D131" s="82" t="str">
        <f t="shared" ca="1" si="5"/>
        <v/>
      </c>
      <c r="E131" s="81" t="str">
        <f t="shared" ca="1" si="6"/>
        <v/>
      </c>
      <c r="F131" s="81" t="str">
        <f t="shared" ca="1" si="7"/>
        <v/>
      </c>
      <c r="G131" s="81" t="str">
        <f t="shared" ca="1" si="8"/>
        <v/>
      </c>
      <c r="H131" s="83" t="str">
        <f t="shared" ca="1" si="9"/>
        <v/>
      </c>
    </row>
    <row r="132" spans="1:8" ht="18" hidden="1" customHeight="1">
      <c r="A132" s="97"/>
      <c r="B132" s="93"/>
      <c r="C132" s="101"/>
      <c r="D132" s="85" t="str">
        <f t="shared" ca="1" si="5"/>
        <v/>
      </c>
      <c r="E132" s="84" t="str">
        <f t="shared" ca="1" si="6"/>
        <v/>
      </c>
      <c r="F132" s="84" t="str">
        <f t="shared" ca="1" si="7"/>
        <v/>
      </c>
      <c r="G132" s="84" t="str">
        <f t="shared" ca="1" si="8"/>
        <v/>
      </c>
      <c r="H132" s="86" t="str">
        <f t="shared" ca="1" si="9"/>
        <v/>
      </c>
    </row>
    <row r="133" spans="1:8" ht="18" hidden="1" customHeight="1">
      <c r="A133" s="96"/>
      <c r="B133" s="94"/>
      <c r="C133" s="99"/>
      <c r="D133" s="82" t="str">
        <f t="shared" ca="1" si="5"/>
        <v/>
      </c>
      <c r="E133" s="81" t="str">
        <f t="shared" ca="1" si="6"/>
        <v/>
      </c>
      <c r="F133" s="81" t="str">
        <f t="shared" ca="1" si="7"/>
        <v/>
      </c>
      <c r="G133" s="81" t="str">
        <f t="shared" ca="1" si="8"/>
        <v/>
      </c>
      <c r="H133" s="83" t="str">
        <f t="shared" ca="1" si="9"/>
        <v/>
      </c>
    </row>
    <row r="134" spans="1:8" ht="18" hidden="1" customHeight="1">
      <c r="A134" s="97"/>
      <c r="B134" s="93"/>
      <c r="C134" s="101"/>
      <c r="D134" s="85" t="str">
        <f t="shared" ca="1" si="5"/>
        <v/>
      </c>
      <c r="E134" s="84" t="str">
        <f t="shared" ca="1" si="6"/>
        <v/>
      </c>
      <c r="F134" s="84" t="str">
        <f t="shared" ca="1" si="7"/>
        <v/>
      </c>
      <c r="G134" s="84" t="str">
        <f t="shared" ca="1" si="8"/>
        <v/>
      </c>
      <c r="H134" s="86" t="str">
        <f t="shared" ca="1" si="9"/>
        <v/>
      </c>
    </row>
    <row r="135" spans="1:8" ht="18" hidden="1" customHeight="1">
      <c r="A135" s="96"/>
      <c r="B135" s="94"/>
      <c r="C135" s="99"/>
      <c r="D135" s="82" t="str">
        <f t="shared" ca="1" si="5"/>
        <v/>
      </c>
      <c r="E135" s="81" t="str">
        <f t="shared" ca="1" si="6"/>
        <v/>
      </c>
      <c r="F135" s="81" t="str">
        <f t="shared" ca="1" si="7"/>
        <v/>
      </c>
      <c r="G135" s="81" t="str">
        <f t="shared" ca="1" si="8"/>
        <v/>
      </c>
      <c r="H135" s="83" t="str">
        <f t="shared" ca="1" si="9"/>
        <v/>
      </c>
    </row>
    <row r="136" spans="1:8" ht="18" hidden="1" customHeight="1">
      <c r="A136" s="97"/>
      <c r="B136" s="93"/>
      <c r="C136" s="101"/>
      <c r="D136" s="85" t="str">
        <f t="shared" ca="1" si="5"/>
        <v/>
      </c>
      <c r="E136" s="84" t="str">
        <f t="shared" ca="1" si="6"/>
        <v/>
      </c>
      <c r="F136" s="84" t="str">
        <f t="shared" ca="1" si="7"/>
        <v/>
      </c>
      <c r="G136" s="84" t="str">
        <f t="shared" ref="G136:G178" ca="1" si="10">IF(NOT($B136=""),VLOOKUP($B136,INDIRECT(CONCATENATE($A136,"VLK")),5,0),"")</f>
        <v/>
      </c>
      <c r="H136" s="86" t="str">
        <f t="shared" ref="H136:H178" ca="1" si="11">IF(NOT($B136=""),VLOOKUP($B136,INDIRECT(CONCATENATE($A136,"VLK")),6,0),"")</f>
        <v/>
      </c>
    </row>
    <row r="137" spans="1:8" ht="18" hidden="1" customHeight="1">
      <c r="A137" s="96"/>
      <c r="B137" s="94"/>
      <c r="C137" s="99"/>
      <c r="D137" s="82" t="str">
        <f t="shared" ca="1" si="5"/>
        <v/>
      </c>
      <c r="E137" s="81" t="str">
        <f t="shared" ca="1" si="6"/>
        <v/>
      </c>
      <c r="F137" s="81" t="str">
        <f t="shared" ca="1" si="7"/>
        <v/>
      </c>
      <c r="G137" s="81" t="str">
        <f t="shared" ca="1" si="10"/>
        <v/>
      </c>
      <c r="H137" s="83" t="str">
        <f t="shared" ca="1" si="11"/>
        <v/>
      </c>
    </row>
    <row r="138" spans="1:8" ht="18" hidden="1" customHeight="1">
      <c r="A138" s="97"/>
      <c r="B138" s="93"/>
      <c r="C138" s="101"/>
      <c r="D138" s="85" t="str">
        <f t="shared" ca="1" si="5"/>
        <v/>
      </c>
      <c r="E138" s="84" t="str">
        <f t="shared" ca="1" si="6"/>
        <v/>
      </c>
      <c r="F138" s="84" t="str">
        <f t="shared" ca="1" si="7"/>
        <v/>
      </c>
      <c r="G138" s="84" t="str">
        <f t="shared" ca="1" si="10"/>
        <v/>
      </c>
      <c r="H138" s="86" t="str">
        <f t="shared" ca="1" si="11"/>
        <v/>
      </c>
    </row>
    <row r="139" spans="1:8" ht="18" hidden="1" customHeight="1">
      <c r="A139" s="96"/>
      <c r="B139" s="94"/>
      <c r="C139" s="99"/>
      <c r="D139" s="82" t="str">
        <f t="shared" ca="1" si="5"/>
        <v/>
      </c>
      <c r="E139" s="81" t="str">
        <f t="shared" ca="1" si="6"/>
        <v/>
      </c>
      <c r="F139" s="81" t="str">
        <f t="shared" ca="1" si="7"/>
        <v/>
      </c>
      <c r="G139" s="81" t="str">
        <f t="shared" ca="1" si="10"/>
        <v/>
      </c>
      <c r="H139" s="83" t="str">
        <f t="shared" ca="1" si="11"/>
        <v/>
      </c>
    </row>
    <row r="140" spans="1:8" ht="18" hidden="1" customHeight="1">
      <c r="A140" s="97"/>
      <c r="B140" s="93"/>
      <c r="C140" s="101"/>
      <c r="D140" s="85" t="str">
        <f t="shared" ca="1" si="5"/>
        <v/>
      </c>
      <c r="E140" s="84" t="str">
        <f t="shared" ca="1" si="6"/>
        <v/>
      </c>
      <c r="F140" s="84" t="str">
        <f t="shared" ca="1" si="7"/>
        <v/>
      </c>
      <c r="G140" s="84" t="str">
        <f t="shared" ca="1" si="10"/>
        <v/>
      </c>
      <c r="H140" s="86" t="str">
        <f t="shared" ca="1" si="11"/>
        <v/>
      </c>
    </row>
    <row r="141" spans="1:8" ht="18" hidden="1" customHeight="1">
      <c r="A141" s="96"/>
      <c r="B141" s="94"/>
      <c r="C141" s="99"/>
      <c r="D141" s="82" t="str">
        <f t="shared" ca="1" si="5"/>
        <v/>
      </c>
      <c r="E141" s="81" t="str">
        <f t="shared" ca="1" si="6"/>
        <v/>
      </c>
      <c r="F141" s="81" t="str">
        <f t="shared" ca="1" si="7"/>
        <v/>
      </c>
      <c r="G141" s="81" t="str">
        <f t="shared" ca="1" si="10"/>
        <v/>
      </c>
      <c r="H141" s="83" t="str">
        <f t="shared" ca="1" si="11"/>
        <v/>
      </c>
    </row>
    <row r="142" spans="1:8" ht="18" hidden="1" customHeight="1">
      <c r="A142" s="97"/>
      <c r="B142" s="93"/>
      <c r="C142" s="101"/>
      <c r="D142" s="85" t="str">
        <f t="shared" ca="1" si="5"/>
        <v/>
      </c>
      <c r="E142" s="84" t="str">
        <f t="shared" ca="1" si="6"/>
        <v/>
      </c>
      <c r="F142" s="84" t="str">
        <f t="shared" ca="1" si="7"/>
        <v/>
      </c>
      <c r="G142" s="84" t="str">
        <f t="shared" ca="1" si="10"/>
        <v/>
      </c>
      <c r="H142" s="86" t="str">
        <f t="shared" ca="1" si="11"/>
        <v/>
      </c>
    </row>
    <row r="143" spans="1:8" ht="18" hidden="1" customHeight="1">
      <c r="A143" s="96"/>
      <c r="B143" s="94"/>
      <c r="C143" s="99"/>
      <c r="D143" s="82" t="str">
        <f t="shared" ca="1" si="5"/>
        <v/>
      </c>
      <c r="E143" s="81" t="str">
        <f t="shared" ca="1" si="6"/>
        <v/>
      </c>
      <c r="F143" s="81" t="str">
        <f t="shared" ca="1" si="7"/>
        <v/>
      </c>
      <c r="G143" s="81" t="str">
        <f t="shared" ca="1" si="10"/>
        <v/>
      </c>
      <c r="H143" s="83" t="str">
        <f t="shared" ca="1" si="11"/>
        <v/>
      </c>
    </row>
    <row r="144" spans="1:8" ht="18" hidden="1" customHeight="1">
      <c r="A144" s="97"/>
      <c r="B144" s="93"/>
      <c r="C144" s="101"/>
      <c r="D144" s="85" t="str">
        <f t="shared" ca="1" si="5"/>
        <v/>
      </c>
      <c r="E144" s="84" t="str">
        <f t="shared" ca="1" si="6"/>
        <v/>
      </c>
      <c r="F144" s="84" t="str">
        <f t="shared" ca="1" si="7"/>
        <v/>
      </c>
      <c r="G144" s="84" t="str">
        <f t="shared" ca="1" si="10"/>
        <v/>
      </c>
      <c r="H144" s="86" t="str">
        <f t="shared" ca="1" si="11"/>
        <v/>
      </c>
    </row>
    <row r="145" spans="1:8" ht="18" hidden="1" customHeight="1">
      <c r="A145" s="96"/>
      <c r="B145" s="94"/>
      <c r="C145" s="99"/>
      <c r="D145" s="82" t="str">
        <f t="shared" ca="1" si="5"/>
        <v/>
      </c>
      <c r="E145" s="81" t="str">
        <f t="shared" ca="1" si="6"/>
        <v/>
      </c>
      <c r="F145" s="81" t="str">
        <f t="shared" ca="1" si="7"/>
        <v/>
      </c>
      <c r="G145" s="81" t="str">
        <f t="shared" ca="1" si="10"/>
        <v/>
      </c>
      <c r="H145" s="83" t="str">
        <f t="shared" ca="1" si="11"/>
        <v/>
      </c>
    </row>
    <row r="146" spans="1:8" ht="18" hidden="1" customHeight="1">
      <c r="A146" s="97"/>
      <c r="B146" s="93"/>
      <c r="C146" s="101"/>
      <c r="D146" s="85" t="str">
        <f t="shared" ca="1" si="5"/>
        <v/>
      </c>
      <c r="E146" s="84" t="str">
        <f t="shared" ca="1" si="6"/>
        <v/>
      </c>
      <c r="F146" s="84" t="str">
        <f t="shared" ca="1" si="7"/>
        <v/>
      </c>
      <c r="G146" s="84" t="str">
        <f t="shared" ca="1" si="10"/>
        <v/>
      </c>
      <c r="H146" s="86" t="str">
        <f t="shared" ca="1" si="11"/>
        <v/>
      </c>
    </row>
    <row r="147" spans="1:8" ht="18" hidden="1" customHeight="1">
      <c r="A147" s="96"/>
      <c r="B147" s="94"/>
      <c r="C147" s="99"/>
      <c r="D147" s="82" t="str">
        <f t="shared" ca="1" si="5"/>
        <v/>
      </c>
      <c r="E147" s="81" t="str">
        <f t="shared" ca="1" si="6"/>
        <v/>
      </c>
      <c r="F147" s="81" t="str">
        <f t="shared" ca="1" si="7"/>
        <v/>
      </c>
      <c r="G147" s="81" t="str">
        <f t="shared" ca="1" si="10"/>
        <v/>
      </c>
      <c r="H147" s="83" t="str">
        <f t="shared" ca="1" si="11"/>
        <v/>
      </c>
    </row>
    <row r="148" spans="1:8" ht="18" hidden="1" customHeight="1">
      <c r="A148" s="97"/>
      <c r="B148" s="93"/>
      <c r="C148" s="101"/>
      <c r="D148" s="85" t="str">
        <f t="shared" ca="1" si="5"/>
        <v/>
      </c>
      <c r="E148" s="84" t="str">
        <f t="shared" ca="1" si="6"/>
        <v/>
      </c>
      <c r="F148" s="84" t="str">
        <f t="shared" ca="1" si="7"/>
        <v/>
      </c>
      <c r="G148" s="84" t="str">
        <f t="shared" ca="1" si="10"/>
        <v/>
      </c>
      <c r="H148" s="86" t="str">
        <f t="shared" ca="1" si="11"/>
        <v/>
      </c>
    </row>
    <row r="149" spans="1:8" ht="18" hidden="1" customHeight="1">
      <c r="A149" s="96"/>
      <c r="B149" s="94"/>
      <c r="C149" s="99"/>
      <c r="D149" s="82" t="str">
        <f t="shared" ca="1" si="5"/>
        <v/>
      </c>
      <c r="E149" s="81" t="str">
        <f t="shared" ca="1" si="6"/>
        <v/>
      </c>
      <c r="F149" s="81" t="str">
        <f t="shared" ca="1" si="7"/>
        <v/>
      </c>
      <c r="G149" s="81" t="str">
        <f t="shared" ca="1" si="10"/>
        <v/>
      </c>
      <c r="H149" s="83" t="str">
        <f t="shared" ca="1" si="11"/>
        <v/>
      </c>
    </row>
    <row r="150" spans="1:8" ht="18" hidden="1" customHeight="1">
      <c r="A150" s="97"/>
      <c r="B150" s="93"/>
      <c r="C150" s="101"/>
      <c r="D150" s="85" t="str">
        <f t="shared" ca="1" si="5"/>
        <v/>
      </c>
      <c r="E150" s="84" t="str">
        <f t="shared" ca="1" si="6"/>
        <v/>
      </c>
      <c r="F150" s="84" t="str">
        <f t="shared" ca="1" si="7"/>
        <v/>
      </c>
      <c r="G150" s="84" t="str">
        <f t="shared" ca="1" si="10"/>
        <v/>
      </c>
      <c r="H150" s="86" t="str">
        <f t="shared" ca="1" si="11"/>
        <v/>
      </c>
    </row>
    <row r="151" spans="1:8" ht="18" hidden="1" customHeight="1">
      <c r="A151" s="96"/>
      <c r="B151" s="94"/>
      <c r="C151" s="99"/>
      <c r="D151" s="82" t="str">
        <f t="shared" ca="1" si="5"/>
        <v/>
      </c>
      <c r="E151" s="81" t="str">
        <f t="shared" ca="1" si="6"/>
        <v/>
      </c>
      <c r="F151" s="81" t="str">
        <f t="shared" ca="1" si="7"/>
        <v/>
      </c>
      <c r="G151" s="81" t="str">
        <f t="shared" ca="1" si="10"/>
        <v/>
      </c>
      <c r="H151" s="83" t="str">
        <f t="shared" ca="1" si="11"/>
        <v/>
      </c>
    </row>
    <row r="152" spans="1:8" ht="18" hidden="1" customHeight="1">
      <c r="A152" s="97"/>
      <c r="B152" s="93"/>
      <c r="C152" s="101"/>
      <c r="D152" s="85" t="str">
        <f t="shared" ca="1" si="5"/>
        <v/>
      </c>
      <c r="E152" s="84" t="str">
        <f t="shared" ca="1" si="6"/>
        <v/>
      </c>
      <c r="F152" s="84" t="str">
        <f t="shared" ca="1" si="7"/>
        <v/>
      </c>
      <c r="G152" s="84" t="str">
        <f t="shared" ca="1" si="10"/>
        <v/>
      </c>
      <c r="H152" s="86" t="str">
        <f t="shared" ca="1" si="11"/>
        <v/>
      </c>
    </row>
    <row r="153" spans="1:8" ht="18" hidden="1" customHeight="1">
      <c r="A153" s="96"/>
      <c r="B153" s="94"/>
      <c r="C153" s="99"/>
      <c r="D153" s="82" t="str">
        <f t="shared" ca="1" si="5"/>
        <v/>
      </c>
      <c r="E153" s="81" t="str">
        <f t="shared" ca="1" si="6"/>
        <v/>
      </c>
      <c r="F153" s="81" t="str">
        <f t="shared" ca="1" si="7"/>
        <v/>
      </c>
      <c r="G153" s="81" t="str">
        <f t="shared" ca="1" si="10"/>
        <v/>
      </c>
      <c r="H153" s="83" t="str">
        <f t="shared" ca="1" si="11"/>
        <v/>
      </c>
    </row>
    <row r="154" spans="1:8" ht="18" hidden="1" customHeight="1">
      <c r="A154" s="97"/>
      <c r="B154" s="93"/>
      <c r="C154" s="101"/>
      <c r="D154" s="85" t="str">
        <f t="shared" ca="1" si="5"/>
        <v/>
      </c>
      <c r="E154" s="84" t="str">
        <f t="shared" ca="1" si="6"/>
        <v/>
      </c>
      <c r="F154" s="84" t="str">
        <f t="shared" ca="1" si="7"/>
        <v/>
      </c>
      <c r="G154" s="84" t="str">
        <f t="shared" ca="1" si="10"/>
        <v/>
      </c>
      <c r="H154" s="86" t="str">
        <f t="shared" ca="1" si="11"/>
        <v/>
      </c>
    </row>
    <row r="155" spans="1:8" ht="18" hidden="1" customHeight="1">
      <c r="A155" s="96"/>
      <c r="B155" s="94"/>
      <c r="C155" s="99"/>
      <c r="D155" s="82" t="str">
        <f t="shared" ca="1" si="5"/>
        <v/>
      </c>
      <c r="E155" s="81" t="str">
        <f t="shared" ca="1" si="6"/>
        <v/>
      </c>
      <c r="F155" s="81" t="str">
        <f t="shared" ca="1" si="7"/>
        <v/>
      </c>
      <c r="G155" s="81" t="str">
        <f t="shared" ca="1" si="10"/>
        <v/>
      </c>
      <c r="H155" s="83" t="str">
        <f t="shared" ca="1" si="11"/>
        <v/>
      </c>
    </row>
    <row r="156" spans="1:8" ht="18" hidden="1" customHeight="1">
      <c r="A156" s="97"/>
      <c r="B156" s="93"/>
      <c r="C156" s="101"/>
      <c r="D156" s="85" t="str">
        <f t="shared" ca="1" si="5"/>
        <v/>
      </c>
      <c r="E156" s="84" t="str">
        <f t="shared" ca="1" si="6"/>
        <v/>
      </c>
      <c r="F156" s="84" t="str">
        <f t="shared" ca="1" si="7"/>
        <v/>
      </c>
      <c r="G156" s="84" t="str">
        <f t="shared" ca="1" si="10"/>
        <v/>
      </c>
      <c r="H156" s="86" t="str">
        <f t="shared" ca="1" si="11"/>
        <v/>
      </c>
    </row>
    <row r="157" spans="1:8" ht="18" hidden="1" customHeight="1">
      <c r="A157" s="96"/>
      <c r="B157" s="94"/>
      <c r="C157" s="99"/>
      <c r="D157" s="82" t="str">
        <f t="shared" ca="1" si="5"/>
        <v/>
      </c>
      <c r="E157" s="81" t="str">
        <f t="shared" ca="1" si="6"/>
        <v/>
      </c>
      <c r="F157" s="81" t="str">
        <f t="shared" ca="1" si="7"/>
        <v/>
      </c>
      <c r="G157" s="81" t="str">
        <f t="shared" ca="1" si="10"/>
        <v/>
      </c>
      <c r="H157" s="83" t="str">
        <f t="shared" ca="1" si="11"/>
        <v/>
      </c>
    </row>
    <row r="158" spans="1:8" ht="18" hidden="1" customHeight="1">
      <c r="A158" s="97"/>
      <c r="B158" s="93"/>
      <c r="C158" s="101"/>
      <c r="D158" s="85" t="str">
        <f t="shared" ca="1" si="5"/>
        <v/>
      </c>
      <c r="E158" s="84" t="str">
        <f t="shared" ca="1" si="6"/>
        <v/>
      </c>
      <c r="F158" s="84" t="str">
        <f t="shared" ca="1" si="7"/>
        <v/>
      </c>
      <c r="G158" s="84" t="str">
        <f t="shared" ca="1" si="10"/>
        <v/>
      </c>
      <c r="H158" s="86" t="str">
        <f t="shared" ca="1" si="11"/>
        <v/>
      </c>
    </row>
    <row r="159" spans="1:8" ht="18" hidden="1" customHeight="1">
      <c r="A159" s="96"/>
      <c r="B159" s="94"/>
      <c r="C159" s="99"/>
      <c r="D159" s="82" t="str">
        <f t="shared" ca="1" si="5"/>
        <v/>
      </c>
      <c r="E159" s="81" t="str">
        <f t="shared" ca="1" si="6"/>
        <v/>
      </c>
      <c r="F159" s="81" t="str">
        <f t="shared" ca="1" si="7"/>
        <v/>
      </c>
      <c r="G159" s="81" t="str">
        <f t="shared" ca="1" si="10"/>
        <v/>
      </c>
      <c r="H159" s="83" t="str">
        <f t="shared" ca="1" si="11"/>
        <v/>
      </c>
    </row>
    <row r="160" spans="1:8" ht="18" hidden="1" customHeight="1">
      <c r="A160" s="97"/>
      <c r="B160" s="93"/>
      <c r="C160" s="101"/>
      <c r="D160" s="85" t="str">
        <f t="shared" ca="1" si="5"/>
        <v/>
      </c>
      <c r="E160" s="84" t="str">
        <f t="shared" ca="1" si="6"/>
        <v/>
      </c>
      <c r="F160" s="84" t="str">
        <f t="shared" ca="1" si="7"/>
        <v/>
      </c>
      <c r="G160" s="84" t="str">
        <f t="shared" ca="1" si="10"/>
        <v/>
      </c>
      <c r="H160" s="86" t="str">
        <f t="shared" ca="1" si="11"/>
        <v/>
      </c>
    </row>
    <row r="161" spans="1:8" ht="18" hidden="1" customHeight="1">
      <c r="A161" s="96"/>
      <c r="B161" s="94"/>
      <c r="C161" s="99"/>
      <c r="D161" s="82" t="str">
        <f t="shared" ca="1" si="5"/>
        <v/>
      </c>
      <c r="E161" s="81" t="str">
        <f t="shared" ca="1" si="6"/>
        <v/>
      </c>
      <c r="F161" s="81" t="str">
        <f t="shared" ca="1" si="7"/>
        <v/>
      </c>
      <c r="G161" s="81" t="str">
        <f t="shared" ca="1" si="10"/>
        <v/>
      </c>
      <c r="H161" s="83" t="str">
        <f t="shared" ca="1" si="11"/>
        <v/>
      </c>
    </row>
    <row r="162" spans="1:8" ht="18" hidden="1" customHeight="1">
      <c r="A162" s="97"/>
      <c r="B162" s="93"/>
      <c r="C162" s="101"/>
      <c r="D162" s="85" t="str">
        <f t="shared" ca="1" si="5"/>
        <v/>
      </c>
      <c r="E162" s="84" t="str">
        <f t="shared" ca="1" si="6"/>
        <v/>
      </c>
      <c r="F162" s="84" t="str">
        <f t="shared" ca="1" si="7"/>
        <v/>
      </c>
      <c r="G162" s="84" t="str">
        <f t="shared" ca="1" si="10"/>
        <v/>
      </c>
      <c r="H162" s="86" t="str">
        <f t="shared" ca="1" si="11"/>
        <v/>
      </c>
    </row>
    <row r="163" spans="1:8" ht="18" hidden="1" customHeight="1">
      <c r="A163" s="96"/>
      <c r="B163" s="94"/>
      <c r="C163" s="99"/>
      <c r="D163" s="82" t="str">
        <f t="shared" ca="1" si="5"/>
        <v/>
      </c>
      <c r="E163" s="81" t="str">
        <f t="shared" ca="1" si="6"/>
        <v/>
      </c>
      <c r="F163" s="81" t="str">
        <f t="shared" ca="1" si="7"/>
        <v/>
      </c>
      <c r="G163" s="81" t="str">
        <f t="shared" ca="1" si="10"/>
        <v/>
      </c>
      <c r="H163" s="83" t="str">
        <f t="shared" ca="1" si="11"/>
        <v/>
      </c>
    </row>
    <row r="164" spans="1:8" ht="18" hidden="1" customHeight="1">
      <c r="A164" s="97"/>
      <c r="B164" s="93"/>
      <c r="C164" s="101"/>
      <c r="D164" s="85" t="str">
        <f t="shared" ca="1" si="5"/>
        <v/>
      </c>
      <c r="E164" s="84" t="str">
        <f t="shared" ca="1" si="6"/>
        <v/>
      </c>
      <c r="F164" s="84" t="str">
        <f t="shared" ca="1" si="7"/>
        <v/>
      </c>
      <c r="G164" s="84" t="str">
        <f t="shared" ca="1" si="10"/>
        <v/>
      </c>
      <c r="H164" s="86" t="str">
        <f t="shared" ca="1" si="11"/>
        <v/>
      </c>
    </row>
    <row r="165" spans="1:8" ht="18" hidden="1" customHeight="1">
      <c r="A165" s="96"/>
      <c r="B165" s="94"/>
      <c r="C165" s="99"/>
      <c r="D165" s="82" t="str">
        <f t="shared" ca="1" si="5"/>
        <v/>
      </c>
      <c r="E165" s="81" t="str">
        <f t="shared" ca="1" si="6"/>
        <v/>
      </c>
      <c r="F165" s="81" t="str">
        <f t="shared" ca="1" si="7"/>
        <v/>
      </c>
      <c r="G165" s="81" t="str">
        <f t="shared" ca="1" si="10"/>
        <v/>
      </c>
      <c r="H165" s="83" t="str">
        <f t="shared" ca="1" si="11"/>
        <v/>
      </c>
    </row>
    <row r="166" spans="1:8" ht="18" hidden="1" customHeight="1">
      <c r="A166" s="97"/>
      <c r="B166" s="93"/>
      <c r="C166" s="101"/>
      <c r="D166" s="85" t="str">
        <f t="shared" ref="D166:D178" ca="1" si="12">IF(NOT($B166=""),VLOOKUP($B166,INDIRECT(CONCATENATE($A166,"VLK")),2,0),"")</f>
        <v/>
      </c>
      <c r="E166" s="84" t="str">
        <f t="shared" ref="E166:E178" ca="1" si="13">IF(NOT($B166=""),VLOOKUP($B166,INDIRECT(CONCATENATE($A166,"VLK")),3,0),"")</f>
        <v/>
      </c>
      <c r="F166" s="84" t="str">
        <f t="shared" ref="F166:F178" ca="1" si="14">IF($E166="","","カスタム項目")</f>
        <v/>
      </c>
      <c r="G166" s="84" t="str">
        <f t="shared" ca="1" si="10"/>
        <v/>
      </c>
      <c r="H166" s="86" t="str">
        <f t="shared" ca="1" si="11"/>
        <v/>
      </c>
    </row>
    <row r="167" spans="1:8" ht="18" hidden="1" customHeight="1">
      <c r="A167" s="96"/>
      <c r="B167" s="94"/>
      <c r="C167" s="99"/>
      <c r="D167" s="82" t="str">
        <f t="shared" ca="1" si="12"/>
        <v/>
      </c>
      <c r="E167" s="81" t="str">
        <f t="shared" ca="1" si="13"/>
        <v/>
      </c>
      <c r="F167" s="81" t="str">
        <f t="shared" ca="1" si="14"/>
        <v/>
      </c>
      <c r="G167" s="81" t="str">
        <f t="shared" ca="1" si="10"/>
        <v/>
      </c>
      <c r="H167" s="83" t="str">
        <f t="shared" ca="1" si="11"/>
        <v/>
      </c>
    </row>
    <row r="168" spans="1:8" ht="18" hidden="1" customHeight="1">
      <c r="A168" s="97"/>
      <c r="B168" s="93"/>
      <c r="C168" s="101"/>
      <c r="D168" s="85" t="str">
        <f t="shared" ca="1" si="12"/>
        <v/>
      </c>
      <c r="E168" s="84" t="str">
        <f t="shared" ca="1" si="13"/>
        <v/>
      </c>
      <c r="F168" s="84" t="str">
        <f t="shared" ca="1" si="14"/>
        <v/>
      </c>
      <c r="G168" s="84" t="str">
        <f t="shared" ca="1" si="10"/>
        <v/>
      </c>
      <c r="H168" s="86" t="str">
        <f t="shared" ca="1" si="11"/>
        <v/>
      </c>
    </row>
    <row r="169" spans="1:8" ht="18" hidden="1" customHeight="1">
      <c r="A169" s="96"/>
      <c r="B169" s="94"/>
      <c r="C169" s="99"/>
      <c r="D169" s="82" t="str">
        <f t="shared" ca="1" si="12"/>
        <v/>
      </c>
      <c r="E169" s="81" t="str">
        <f t="shared" ca="1" si="13"/>
        <v/>
      </c>
      <c r="F169" s="81" t="str">
        <f t="shared" ca="1" si="14"/>
        <v/>
      </c>
      <c r="G169" s="81" t="str">
        <f t="shared" ca="1" si="10"/>
        <v/>
      </c>
      <c r="H169" s="83" t="str">
        <f t="shared" ca="1" si="11"/>
        <v/>
      </c>
    </row>
    <row r="170" spans="1:8" ht="18" hidden="1" customHeight="1">
      <c r="A170" s="97"/>
      <c r="B170" s="93"/>
      <c r="C170" s="101"/>
      <c r="D170" s="85" t="str">
        <f t="shared" ca="1" si="12"/>
        <v/>
      </c>
      <c r="E170" s="84" t="str">
        <f t="shared" ca="1" si="13"/>
        <v/>
      </c>
      <c r="F170" s="84" t="str">
        <f t="shared" ca="1" si="14"/>
        <v/>
      </c>
      <c r="G170" s="84" t="str">
        <f t="shared" ca="1" si="10"/>
        <v/>
      </c>
      <c r="H170" s="86" t="str">
        <f t="shared" ca="1" si="11"/>
        <v/>
      </c>
    </row>
    <row r="171" spans="1:8" ht="18" hidden="1" customHeight="1">
      <c r="A171" s="96"/>
      <c r="B171" s="94"/>
      <c r="C171" s="99"/>
      <c r="D171" s="82" t="str">
        <f t="shared" ca="1" si="12"/>
        <v/>
      </c>
      <c r="E171" s="81" t="str">
        <f t="shared" ca="1" si="13"/>
        <v/>
      </c>
      <c r="F171" s="81" t="str">
        <f t="shared" ca="1" si="14"/>
        <v/>
      </c>
      <c r="G171" s="81" t="str">
        <f t="shared" ca="1" si="10"/>
        <v/>
      </c>
      <c r="H171" s="83" t="str">
        <f t="shared" ca="1" si="11"/>
        <v/>
      </c>
    </row>
    <row r="172" spans="1:8" ht="18" hidden="1" customHeight="1">
      <c r="A172" s="97"/>
      <c r="B172" s="93"/>
      <c r="C172" s="101"/>
      <c r="D172" s="85" t="str">
        <f t="shared" ca="1" si="12"/>
        <v/>
      </c>
      <c r="E172" s="84" t="str">
        <f t="shared" ca="1" si="13"/>
        <v/>
      </c>
      <c r="F172" s="84" t="str">
        <f t="shared" ca="1" si="14"/>
        <v/>
      </c>
      <c r="G172" s="84" t="str">
        <f t="shared" ca="1" si="10"/>
        <v/>
      </c>
      <c r="H172" s="86" t="str">
        <f t="shared" ca="1" si="11"/>
        <v/>
      </c>
    </row>
    <row r="173" spans="1:8" ht="18" hidden="1" customHeight="1">
      <c r="A173" s="96"/>
      <c r="B173" s="94"/>
      <c r="C173" s="99"/>
      <c r="D173" s="82" t="str">
        <f t="shared" ca="1" si="12"/>
        <v/>
      </c>
      <c r="E173" s="81" t="str">
        <f t="shared" ca="1" si="13"/>
        <v/>
      </c>
      <c r="F173" s="81" t="str">
        <f t="shared" ca="1" si="14"/>
        <v/>
      </c>
      <c r="G173" s="81" t="str">
        <f t="shared" ca="1" si="10"/>
        <v/>
      </c>
      <c r="H173" s="83" t="str">
        <f t="shared" ca="1" si="11"/>
        <v/>
      </c>
    </row>
    <row r="174" spans="1:8" ht="18" hidden="1" customHeight="1">
      <c r="A174" s="97"/>
      <c r="B174" s="93"/>
      <c r="C174" s="101"/>
      <c r="D174" s="85" t="str">
        <f t="shared" ca="1" si="12"/>
        <v/>
      </c>
      <c r="E174" s="84" t="str">
        <f t="shared" ca="1" si="13"/>
        <v/>
      </c>
      <c r="F174" s="84" t="str">
        <f t="shared" ca="1" si="14"/>
        <v/>
      </c>
      <c r="G174" s="84" t="str">
        <f t="shared" ca="1" si="10"/>
        <v/>
      </c>
      <c r="H174" s="86" t="str">
        <f t="shared" ca="1" si="11"/>
        <v/>
      </c>
    </row>
    <row r="175" spans="1:8" ht="18" hidden="1" customHeight="1">
      <c r="A175" s="96"/>
      <c r="B175" s="94"/>
      <c r="C175" s="99"/>
      <c r="D175" s="82" t="str">
        <f t="shared" ca="1" si="12"/>
        <v/>
      </c>
      <c r="E175" s="81" t="str">
        <f t="shared" ca="1" si="13"/>
        <v/>
      </c>
      <c r="F175" s="81" t="str">
        <f t="shared" ca="1" si="14"/>
        <v/>
      </c>
      <c r="G175" s="81" t="str">
        <f t="shared" ca="1" si="10"/>
        <v/>
      </c>
      <c r="H175" s="83" t="str">
        <f t="shared" ca="1" si="11"/>
        <v/>
      </c>
    </row>
    <row r="176" spans="1:8" ht="18" hidden="1" customHeight="1">
      <c r="A176" s="97"/>
      <c r="B176" s="93"/>
      <c r="C176" s="101"/>
      <c r="D176" s="85" t="str">
        <f t="shared" ca="1" si="12"/>
        <v/>
      </c>
      <c r="E176" s="84" t="str">
        <f t="shared" ca="1" si="13"/>
        <v/>
      </c>
      <c r="F176" s="84" t="str">
        <f t="shared" ca="1" si="14"/>
        <v/>
      </c>
      <c r="G176" s="84" t="str">
        <f t="shared" ca="1" si="10"/>
        <v/>
      </c>
      <c r="H176" s="86" t="str">
        <f t="shared" ca="1" si="11"/>
        <v/>
      </c>
    </row>
    <row r="177" spans="1:8" ht="18" hidden="1" customHeight="1">
      <c r="A177" s="96"/>
      <c r="B177" s="94"/>
      <c r="C177" s="99"/>
      <c r="D177" s="82" t="str">
        <f t="shared" ca="1" si="12"/>
        <v/>
      </c>
      <c r="E177" s="81" t="str">
        <f t="shared" ca="1" si="13"/>
        <v/>
      </c>
      <c r="F177" s="81" t="str">
        <f t="shared" ca="1" si="14"/>
        <v/>
      </c>
      <c r="G177" s="81" t="str">
        <f t="shared" ca="1" si="10"/>
        <v/>
      </c>
      <c r="H177" s="83" t="str">
        <f t="shared" ca="1" si="11"/>
        <v/>
      </c>
    </row>
    <row r="178" spans="1:8" ht="18" hidden="1" customHeight="1" thickBot="1">
      <c r="A178" s="97"/>
      <c r="B178" s="93"/>
      <c r="C178" s="101"/>
      <c r="D178" s="213" t="str">
        <f t="shared" ca="1" si="12"/>
        <v/>
      </c>
      <c r="E178" s="214" t="str">
        <f t="shared" ca="1" si="13"/>
        <v/>
      </c>
      <c r="F178" s="214" t="str">
        <f t="shared" ca="1" si="14"/>
        <v/>
      </c>
      <c r="G178" s="214" t="str">
        <f t="shared" ca="1" si="10"/>
        <v/>
      </c>
      <c r="H178" s="215" t="str">
        <f t="shared" ca="1" si="11"/>
        <v/>
      </c>
    </row>
    <row r="179" spans="1:8" ht="18" hidden="1" customHeight="1">
      <c r="A179" s="73"/>
    </row>
  </sheetData>
  <sheetProtection algorithmName="SHA-512" hashValue="4PZSV+tnQdX1f2wGljwJZigkoy8QbNp/NLz4M9DDWIMJDYpcziY9MvKlqsBTefbrwRDiRx36eJ3mtVFR4/iHnw==" saltValue="0Ge0WwkL+3+hN1bw5M/Sew==" spinCount="100000" sheet="1" objects="1" scenarios="1" selectLockedCells="1" selectUnlockedCells="1"/>
  <mergeCells count="16">
    <mergeCell ref="C36:E36"/>
    <mergeCell ref="A37:C37"/>
    <mergeCell ref="D37:H37"/>
    <mergeCell ref="A38:C38"/>
    <mergeCell ref="D38:D39"/>
    <mergeCell ref="E38:E39"/>
    <mergeCell ref="F38:F39"/>
    <mergeCell ref="G38:G39"/>
    <mergeCell ref="H38:H39"/>
    <mergeCell ref="A21:C26"/>
    <mergeCell ref="D21:D26"/>
    <mergeCell ref="A4:B4"/>
    <mergeCell ref="A9:A11"/>
    <mergeCell ref="A16:A17"/>
    <mergeCell ref="A18:C20"/>
    <mergeCell ref="D18:D20"/>
  </mergeCells>
  <phoneticPr fontId="11"/>
  <conditionalFormatting sqref="A6:B6">
    <cfRule type="expression" dxfId="97" priority="7">
      <formula>IF(OR($B$5="▼いずれかを選択してください",$B$5="法人単位で登録"),1,0)</formula>
    </cfRule>
  </conditionalFormatting>
  <conditionalFormatting sqref="A7:B7">
    <cfRule type="expression" dxfId="96" priority="6">
      <formula>IF(NOT(AND($B$5="事業部や拠点単位で登録",$B$6="事業部名や拠点名が含まれている")),1,0)</formula>
    </cfRule>
  </conditionalFormatting>
  <conditionalFormatting sqref="A40:B178">
    <cfRule type="expression" dxfId="95" priority="10">
      <formula>IF($C40="何もしない",TRUE,FALSE)</formula>
    </cfRule>
  </conditionalFormatting>
  <conditionalFormatting sqref="A15:D15">
    <cfRule type="expression" dxfId="94" priority="8">
      <formula>IF(NOT($A$36="拠点"),TRUE,FALSE)</formula>
    </cfRule>
  </conditionalFormatting>
  <conditionalFormatting sqref="A21:D26">
    <cfRule type="expression" dxfId="93" priority="14">
      <formula>IF(NOT($D$18="カスタム項目を利用している"),TRUE,FALSE)</formula>
    </cfRule>
  </conditionalFormatting>
  <conditionalFormatting sqref="A27:D30">
    <cfRule type="expression" dxfId="92" priority="13">
      <formula>IF(NOT($D$21="一部を別項目で管理している"),TRUE,FALSE)</formula>
    </cfRule>
  </conditionalFormatting>
  <conditionalFormatting sqref="A40:H178">
    <cfRule type="expression" dxfId="91" priority="9">
      <formula>IF($B$36="何もしない",TRUE,FALSE)</formula>
    </cfRule>
  </conditionalFormatting>
  <conditionalFormatting sqref="B12:C14">
    <cfRule type="expression" dxfId="90" priority="12">
      <formula>IF($D12="何もしない",TRUE,FALSE)</formula>
    </cfRule>
  </conditionalFormatting>
  <conditionalFormatting sqref="B9:D9">
    <cfRule type="expression" dxfId="89" priority="5">
      <formula>IF(NOT(OR($B$5="法人単位で登録",AND($B$5="事業部や拠点単位で登録",$B$6="法人名のみが記載されている"),AND($B$5="事業部や拠点単位で登録",$B$6="事業部名や拠点名が含まれている",$B$7="拠点はすべて親取引先と関連づけており、親取引先に法人名が記載されている"))),1,0)</formula>
    </cfRule>
  </conditionalFormatting>
  <conditionalFormatting sqref="B10:D10">
    <cfRule type="expression" dxfId="88" priority="4">
      <formula>IF(NOT(AND($B$5="事業部や拠点単位で登録",$B$6="事業部名や拠点名が含まれている",$B$7="拠点はすべて親取引先と関連づけており、親取引先に法人名が記載されている")),1,0)</formula>
    </cfRule>
  </conditionalFormatting>
  <conditionalFormatting sqref="B11:D11">
    <cfRule type="expression" dxfId="87" priority="3">
      <formula>IF(NOT(AND($B$5="事業部や拠点単位で登録",$B$6="事業部名や拠点名が含まれている",$B$7="独自のカスタム項目を準備しており、そこへ記載している")),1,0)</formula>
    </cfRule>
  </conditionalFormatting>
  <conditionalFormatting sqref="B16:D16">
    <cfRule type="expression" dxfId="86" priority="2">
      <formula>IF(NOT($D$18="標準項目を利用している"),1,0)</formula>
    </cfRule>
  </conditionalFormatting>
  <conditionalFormatting sqref="B17:D17">
    <cfRule type="expression" dxfId="85" priority="1">
      <formula>IF(NOT(AND($D$18="カスタム項目を利用している",$D$21="すべてひとつの項目に入力している")),1,0)</formula>
    </cfRule>
  </conditionalFormatting>
  <conditionalFormatting sqref="D40:F178">
    <cfRule type="expression" dxfId="84" priority="16">
      <formula>IF($C40="何もしない",TRUE,FALSE)</formula>
    </cfRule>
  </conditionalFormatting>
  <dataValidations count="18">
    <dataValidation type="list" allowBlank="1" showInputMessage="1" showErrorMessage="1" sqref="B7" xr:uid="{0957BB19-75F1-7D4E-852A-E325C436E988}">
      <formula1>"▼いずれかを選択してください,拠点はすべて親取引先と関連づけており、親取引先に法人名が記載されている,独自のカスタム項目を準備しており、そこへ記載している"</formula1>
    </dataValidation>
    <dataValidation type="list" allowBlank="1" showInputMessage="1" showErrorMessage="1" sqref="B6" xr:uid="{B0F0D7B2-2864-244B-8C7B-B91F1F182BDB}">
      <formula1>"▼いずれかを選択してください,法人名のみが記載されている,事業部名や拠点名が含まれている"</formula1>
    </dataValidation>
    <dataValidation type="list" allowBlank="1" showInputMessage="1" showErrorMessage="1" sqref="B5" xr:uid="{174AFE15-FCF6-8F43-935F-A0D2E9C62EF6}">
      <formula1>"▼いずれかを選択してください,法人単位で登録,事業部や拠点単位で登録"</formula1>
    </dataValidation>
    <dataValidation type="list" allowBlank="1" showInputMessage="1" showErrorMessage="1" sqref="B16" xr:uid="{F549CB17-B62C-5B42-AB59-197213778950}">
      <formula1>"住所（請求先）, 住所（納入先）"</formula1>
    </dataValidation>
    <dataValidation type="list" allowBlank="1" showInputMessage="1" showErrorMessage="1" sqref="B53:B178" xr:uid="{1EAA3AB3-DC59-1C4D-9B3D-9360AD1B2CA4}">
      <formula1>INDIRECT(A53)</formula1>
    </dataValidation>
    <dataValidation type="list" allowBlank="1" showInputMessage="1" showErrorMessage="1" sqref="C40" xr:uid="{B216F0E7-5EE1-E448-AD21-D0D74F706B45}">
      <formula1>INDIRECT("必須"&amp;$B$36)</formula1>
    </dataValidation>
    <dataValidation type="list" allowBlank="1" showInputMessage="1" showErrorMessage="1" sqref="C41:C178" xr:uid="{21D59F6D-DC05-3D4D-87B1-D41E88DF27C0}">
      <formula1>INDIRECT($B$36)</formula1>
    </dataValidation>
    <dataValidation type="list" allowBlank="1" showInputMessage="1" showErrorMessage="1" sqref="D27:D30 D11:D17" xr:uid="{58788790-5571-D84D-B09F-17A4F409E6ED}">
      <formula1>INDIRECT("読み込み優先順位")</formula1>
    </dataValidation>
    <dataValidation type="list" allowBlank="1" showInputMessage="1" showErrorMessage="1" sqref="D18:D20" xr:uid="{E4CFB2F1-2F2E-4A47-B8C2-933696AF3284}">
      <formula1>INDIRECT("住所分割読み込み")</formula1>
    </dataValidation>
    <dataValidation type="list" allowBlank="1" showInputMessage="1" showErrorMessage="1" sqref="A40" xr:uid="{7C260324-8054-9043-ABA2-C7B73AD78C3A}">
      <formula1>INDIRECT($A$36&amp;"Name")</formula1>
    </dataValidation>
    <dataValidation type="list" allowBlank="1" showInputMessage="1" showErrorMessage="1" sqref="A41 A45" xr:uid="{2D3F1403-0647-E34C-890B-4D6E7D700947}">
      <formula1>INDIRECT($A$36&amp;"PostalCode")</formula1>
    </dataValidation>
    <dataValidation type="list" allowBlank="1" showInputMessage="1" showErrorMessage="1" sqref="A42 A46" xr:uid="{A862962F-8C08-2A44-8415-5AE85B546580}">
      <formula1>INDIRECT($A$36&amp;"State")</formula1>
    </dataValidation>
    <dataValidation type="list" allowBlank="1" showInputMessage="1" showErrorMessage="1" sqref="A43 A47" xr:uid="{965A881A-01F9-8E47-91EC-5F48AEB72505}">
      <formula1>INDIRECT($A$36&amp;"City")</formula1>
    </dataValidation>
    <dataValidation type="list" allowBlank="1" showInputMessage="1" showErrorMessage="1" sqref="A44 A48" xr:uid="{57379804-296D-A943-B492-F693A94C711B}">
      <formula1>INDIRECT($A$36&amp;"Street")</formula1>
    </dataValidation>
    <dataValidation type="list" allowBlank="1" showInputMessage="1" showErrorMessage="1" sqref="A50" xr:uid="{253E6DB0-EF75-BC46-A788-8CD2524AEC54}">
      <formula1>INDIRECT($A$36&amp;"Phone")</formula1>
    </dataValidation>
    <dataValidation type="list" allowBlank="1" showInputMessage="1" showErrorMessage="1" sqref="A53:A178" xr:uid="{3C11057F-38AA-7941-83EA-E1F435DEFB2B}">
      <formula1>IF($A$36="会社",INDIRECT("CIオブジェクト組織"),IF($A$36="拠点",INDIRECT("CIオブジェクト拠点"),""))</formula1>
    </dataValidation>
    <dataValidation type="list" allowBlank="1" showInputMessage="1" showErrorMessage="1" sqref="D21:D26" xr:uid="{64B0EE68-DF80-8D46-B885-0EBEAFAED40C}">
      <formula1>"▼いずれかを選択してください,すべてひとつの項目に入力している,一部を別項目で管理している"</formula1>
    </dataValidation>
    <dataValidation type="list" allowBlank="1" showInputMessage="1" showErrorMessage="1" sqref="A36" xr:uid="{B9082C14-D86D-3449-BA8F-7A49960BAD57}">
      <formula1>"▼いずれかを選択してください,会社,拠点"</formula1>
    </dataValidation>
  </dataValidations>
  <hyperlinks>
    <hyperlink ref="C36:D36" r:id="rId1" display="※CI設定項目の詳細についてはサポートサイトを参照してください。" xr:uid="{2E11D9BA-A182-1A4A-BD0F-D02E617594E0}"/>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FC88643-4B91-4D47-AF87-DDD6503B7CA7}">
          <x14:formula1>
            <xm:f>更新ポリシー!$A$1:$A$4</xm:f>
          </x14:formula1>
          <xm:sqref>B36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03F5E-6FCD-864D-9671-1493B2EA5455}">
  <sheetPr codeName="Sheet2"/>
  <dimension ref="A1:J169"/>
  <sheetViews>
    <sheetView showGridLines="0" zoomScaleNormal="100" workbookViewId="0"/>
  </sheetViews>
  <sheetFormatPr defaultColWidth="9" defaultRowHeight="16.2"/>
  <cols>
    <col min="1" max="1" width="31.44140625" style="62" customWidth="1"/>
    <col min="2" max="2" width="57.44140625" style="62" customWidth="1"/>
    <col min="3" max="3" width="32.6640625" style="62" customWidth="1"/>
    <col min="4" max="4" width="47.6640625" style="62" customWidth="1"/>
    <col min="5" max="5" width="33" style="62" bestFit="1" customWidth="1"/>
    <col min="6" max="6" width="24.33203125" style="62" customWidth="1"/>
    <col min="7" max="7" width="25.109375" style="62" customWidth="1"/>
    <col min="8" max="8" width="12" style="62" customWidth="1"/>
    <col min="9" max="9" width="9" style="62"/>
    <col min="10" max="10" width="117.33203125" style="62" customWidth="1"/>
    <col min="11" max="16384" width="9" style="62"/>
  </cols>
  <sheetData>
    <row r="1" spans="1:7" ht="25.35" customHeight="1" thickBot="1">
      <c r="A1" s="65" t="s">
        <v>155</v>
      </c>
    </row>
    <row r="2" spans="1:7" ht="18" customHeight="1" thickBot="1">
      <c r="A2" s="66" t="s">
        <v>1</v>
      </c>
      <c r="B2" s="67" t="s">
        <v>2</v>
      </c>
      <c r="C2" s="137"/>
      <c r="D2" s="137"/>
      <c r="E2" s="68"/>
      <c r="F2" s="68"/>
      <c r="G2" s="68"/>
    </row>
    <row r="3" spans="1:7" ht="25.35" customHeight="1" thickBot="1">
      <c r="A3" s="92" t="s">
        <v>156</v>
      </c>
      <c r="B3" s="69" t="s">
        <v>157</v>
      </c>
      <c r="C3" s="70"/>
    </row>
    <row r="4" spans="1:7" ht="22.35" customHeight="1">
      <c r="A4" s="246" t="s">
        <v>10</v>
      </c>
      <c r="B4" s="247" t="s">
        <v>11</v>
      </c>
      <c r="C4" s="247" t="s">
        <v>12</v>
      </c>
      <c r="D4" s="248" t="s">
        <v>158</v>
      </c>
      <c r="E4" s="71"/>
    </row>
    <row r="5" spans="1:7" ht="22.35" customHeight="1">
      <c r="A5" s="405" t="s">
        <v>14</v>
      </c>
      <c r="B5" s="72" t="s">
        <v>15</v>
      </c>
      <c r="C5" s="72" t="s">
        <v>159</v>
      </c>
      <c r="D5" s="255" t="str">
        <f>'Salesforce 取引先 設定情報'!D9</f>
        <v>-</v>
      </c>
      <c r="E5" s="68" t="str">
        <f>'Salesforce 取引先 設定情報'!B5</f>
        <v>▼いずれかを選択してください</v>
      </c>
    </row>
    <row r="6" spans="1:7" ht="22.35" customHeight="1">
      <c r="A6" s="405"/>
      <c r="B6" s="72" t="s">
        <v>160</v>
      </c>
      <c r="C6" s="72" t="s">
        <v>161</v>
      </c>
      <c r="D6" s="255" t="str">
        <f>'Salesforce 取引先 設定情報'!D10</f>
        <v>-</v>
      </c>
      <c r="E6" s="68" t="str">
        <f>'Salesforce 取引先 設定情報'!B6</f>
        <v>▼いずれかを選択してください</v>
      </c>
    </row>
    <row r="7" spans="1:7" ht="22.35" customHeight="1">
      <c r="A7" s="405"/>
      <c r="B7" s="94" t="s">
        <v>162</v>
      </c>
      <c r="C7" s="94"/>
      <c r="D7" s="249" t="s">
        <v>24</v>
      </c>
      <c r="E7" s="68" t="str">
        <f>'Salesforce 取引先 設定情報'!B7</f>
        <v>▼いずれかを選択してください</v>
      </c>
    </row>
    <row r="8" spans="1:7" ht="22.35" customHeight="1">
      <c r="A8" s="260" t="s">
        <v>163</v>
      </c>
      <c r="B8" s="93" t="s">
        <v>163</v>
      </c>
      <c r="C8" s="93" t="s">
        <v>164</v>
      </c>
      <c r="D8" s="251" t="s">
        <v>24</v>
      </c>
    </row>
    <row r="9" spans="1:7" ht="22.35" customHeight="1">
      <c r="A9" s="354" t="s">
        <v>165</v>
      </c>
      <c r="B9" s="245" t="s">
        <v>165</v>
      </c>
      <c r="C9" s="245" t="s">
        <v>166</v>
      </c>
      <c r="D9" s="249" t="s">
        <v>24</v>
      </c>
    </row>
    <row r="10" spans="1:7" ht="22.35" customHeight="1">
      <c r="A10" s="260" t="s">
        <v>167</v>
      </c>
      <c r="B10" s="93" t="s">
        <v>167</v>
      </c>
      <c r="C10" s="93" t="s">
        <v>168</v>
      </c>
      <c r="D10" s="251" t="s">
        <v>24</v>
      </c>
    </row>
    <row r="11" spans="1:7" ht="22.35" customHeight="1">
      <c r="A11" s="354" t="s">
        <v>169</v>
      </c>
      <c r="B11" s="245" t="s">
        <v>169</v>
      </c>
      <c r="C11" s="245" t="s">
        <v>170</v>
      </c>
      <c r="D11" s="249" t="s">
        <v>24</v>
      </c>
    </row>
    <row r="12" spans="1:7" ht="22.35" customHeight="1">
      <c r="A12" s="250" t="s">
        <v>21</v>
      </c>
      <c r="B12" s="93" t="s">
        <v>22</v>
      </c>
      <c r="C12" s="93" t="s">
        <v>23</v>
      </c>
      <c r="D12" s="251" t="s">
        <v>24</v>
      </c>
    </row>
    <row r="13" spans="1:7" ht="22.35" customHeight="1">
      <c r="A13" s="256" t="s">
        <v>171</v>
      </c>
      <c r="B13" s="245" t="s">
        <v>172</v>
      </c>
      <c r="C13" s="245" t="s">
        <v>173</v>
      </c>
      <c r="D13" s="249" t="s">
        <v>24</v>
      </c>
    </row>
    <row r="14" spans="1:7" ht="22.35" customHeight="1">
      <c r="A14" s="260" t="s">
        <v>25</v>
      </c>
      <c r="B14" s="93" t="s">
        <v>26</v>
      </c>
      <c r="C14" s="93" t="s">
        <v>26</v>
      </c>
      <c r="D14" s="251" t="s">
        <v>24</v>
      </c>
    </row>
    <row r="15" spans="1:7" ht="22.35" customHeight="1">
      <c r="A15" s="256" t="s">
        <v>174</v>
      </c>
      <c r="B15" s="245" t="s">
        <v>175</v>
      </c>
      <c r="C15" s="245" t="s">
        <v>176</v>
      </c>
      <c r="D15" s="249" t="s">
        <v>24</v>
      </c>
    </row>
    <row r="16" spans="1:7" ht="22.35" customHeight="1">
      <c r="A16" s="425" t="s">
        <v>177</v>
      </c>
      <c r="B16" s="93" t="s">
        <v>178</v>
      </c>
      <c r="C16" s="93" t="str">
        <f>IF($B$16="住所（郵送先）","MailingAddress",IF($B$16="住所（その他）","OtherAddress",""))</f>
        <v>MailingAddress</v>
      </c>
      <c r="D16" s="251" t="s">
        <v>24</v>
      </c>
    </row>
    <row r="17" spans="1:4" ht="22.35" customHeight="1">
      <c r="A17" s="426"/>
      <c r="B17" s="93" t="s">
        <v>179</v>
      </c>
      <c r="C17" s="93"/>
      <c r="D17" s="251" t="s">
        <v>24</v>
      </c>
    </row>
    <row r="18" spans="1:4" ht="22.35" customHeight="1">
      <c r="A18" s="399" t="s">
        <v>180</v>
      </c>
      <c r="B18" s="400"/>
      <c r="C18" s="400"/>
      <c r="D18" s="402" t="s">
        <v>24</v>
      </c>
    </row>
    <row r="19" spans="1:4" ht="22.35" customHeight="1">
      <c r="A19" s="401"/>
      <c r="B19" s="400"/>
      <c r="C19" s="400"/>
      <c r="D19" s="402"/>
    </row>
    <row r="20" spans="1:4" ht="22.35" customHeight="1">
      <c r="A20" s="401"/>
      <c r="B20" s="400"/>
      <c r="C20" s="400"/>
      <c r="D20" s="402"/>
    </row>
    <row r="21" spans="1:4" ht="22.35" customHeight="1">
      <c r="A21" s="399" t="s">
        <v>181</v>
      </c>
      <c r="B21" s="400"/>
      <c r="C21" s="400"/>
      <c r="D21" s="404" t="s">
        <v>7</v>
      </c>
    </row>
    <row r="22" spans="1:4" ht="22.35" customHeight="1">
      <c r="A22" s="401"/>
      <c r="B22" s="400"/>
      <c r="C22" s="400"/>
      <c r="D22" s="404"/>
    </row>
    <row r="23" spans="1:4" ht="22.35" customHeight="1">
      <c r="A23" s="401"/>
      <c r="B23" s="400"/>
      <c r="C23" s="400"/>
      <c r="D23" s="404"/>
    </row>
    <row r="24" spans="1:4" ht="22.35" customHeight="1">
      <c r="A24" s="401"/>
      <c r="B24" s="400"/>
      <c r="C24" s="400"/>
      <c r="D24" s="404"/>
    </row>
    <row r="25" spans="1:4" ht="22.35" customHeight="1">
      <c r="A25" s="401"/>
      <c r="B25" s="400"/>
      <c r="C25" s="400"/>
      <c r="D25" s="404"/>
    </row>
    <row r="26" spans="1:4" ht="22.35" customHeight="1">
      <c r="A26" s="401"/>
      <c r="B26" s="400"/>
      <c r="C26" s="400"/>
      <c r="D26" s="404"/>
    </row>
    <row r="27" spans="1:4" ht="22.35" customHeight="1">
      <c r="A27" s="354" t="s">
        <v>182</v>
      </c>
      <c r="B27" s="245" t="s">
        <v>179</v>
      </c>
      <c r="C27" s="245"/>
      <c r="D27" s="249" t="s">
        <v>24</v>
      </c>
    </row>
    <row r="28" spans="1:4" ht="22.35" customHeight="1">
      <c r="A28" s="250" t="s">
        <v>183</v>
      </c>
      <c r="B28" s="93" t="s">
        <v>184</v>
      </c>
      <c r="C28" s="93"/>
      <c r="D28" s="251" t="s">
        <v>24</v>
      </c>
    </row>
    <row r="29" spans="1:4" ht="22.35" customHeight="1">
      <c r="A29" s="354" t="s">
        <v>185</v>
      </c>
      <c r="B29" s="245" t="s">
        <v>184</v>
      </c>
      <c r="C29" s="245"/>
      <c r="D29" s="249" t="s">
        <v>24</v>
      </c>
    </row>
    <row r="30" spans="1:4" ht="22.35" customHeight="1" thickBot="1">
      <c r="A30" s="252" t="s">
        <v>186</v>
      </c>
      <c r="B30" s="253" t="s">
        <v>184</v>
      </c>
      <c r="C30" s="253"/>
      <c r="D30" s="254" t="s">
        <v>24</v>
      </c>
    </row>
    <row r="31" spans="1:4" ht="18" customHeight="1">
      <c r="A31" s="73" t="s">
        <v>41</v>
      </c>
    </row>
    <row r="32" spans="1:4" ht="18" customHeight="1">
      <c r="A32" s="73"/>
    </row>
    <row r="34" spans="1:10" ht="25.35" hidden="1" customHeight="1" thickBot="1">
      <c r="A34" s="65" t="s">
        <v>187</v>
      </c>
    </row>
    <row r="35" spans="1:10" ht="18" hidden="1" customHeight="1" thickBot="1">
      <c r="A35" s="74" t="s">
        <v>188</v>
      </c>
      <c r="B35" s="74" t="s">
        <v>189</v>
      </c>
      <c r="C35" s="74" t="s">
        <v>45</v>
      </c>
      <c r="D35" s="68"/>
      <c r="E35" s="68"/>
    </row>
    <row r="36" spans="1:10" ht="25.35" hidden="1" customHeight="1" thickBot="1">
      <c r="A36" s="64" t="s">
        <v>190</v>
      </c>
      <c r="B36" s="102" t="s">
        <v>47</v>
      </c>
      <c r="C36" s="102" t="s">
        <v>48</v>
      </c>
      <c r="D36" s="423" t="s">
        <v>191</v>
      </c>
      <c r="E36" s="424"/>
    </row>
    <row r="37" spans="1:10" ht="18" hidden="1" customHeight="1" thickBot="1">
      <c r="A37" s="411" t="s">
        <v>192</v>
      </c>
      <c r="B37" s="411"/>
      <c r="C37" s="411"/>
      <c r="D37" s="413" t="s">
        <v>193</v>
      </c>
      <c r="E37" s="414"/>
      <c r="F37" s="414"/>
      <c r="G37" s="414"/>
      <c r="H37" s="415"/>
      <c r="I37" s="104"/>
      <c r="J37" s="387" t="s">
        <v>52</v>
      </c>
    </row>
    <row r="38" spans="1:10" ht="18" hidden="1" customHeight="1" thickBot="1">
      <c r="A38" s="416" t="s">
        <v>53</v>
      </c>
      <c r="B38" s="416"/>
      <c r="C38" s="416"/>
      <c r="D38" s="418" t="s">
        <v>194</v>
      </c>
      <c r="E38" s="420" t="s">
        <v>55</v>
      </c>
      <c r="F38" s="420" t="s">
        <v>56</v>
      </c>
      <c r="G38" s="420" t="s">
        <v>57</v>
      </c>
      <c r="H38" s="410" t="s">
        <v>58</v>
      </c>
      <c r="I38" s="104"/>
      <c r="J38" s="388"/>
    </row>
    <row r="39" spans="1:10" ht="18" hidden="1" customHeight="1" thickBot="1">
      <c r="A39" s="76" t="s">
        <v>59</v>
      </c>
      <c r="B39" s="77" t="s">
        <v>60</v>
      </c>
      <c r="C39" s="105" t="s">
        <v>61</v>
      </c>
      <c r="D39" s="418"/>
      <c r="E39" s="420"/>
      <c r="F39" s="420"/>
      <c r="G39" s="420"/>
      <c r="H39" s="410"/>
      <c r="I39" s="104"/>
      <c r="J39" s="384" t="s">
        <v>62</v>
      </c>
    </row>
    <row r="40" spans="1:10" ht="18" hidden="1" customHeight="1">
      <c r="A40" s="88" t="s">
        <v>195</v>
      </c>
      <c r="B40" s="72" t="s">
        <v>196</v>
      </c>
      <c r="C40" s="111" t="s">
        <v>63</v>
      </c>
      <c r="D40" s="106" t="s">
        <v>197</v>
      </c>
      <c r="E40" s="142" t="s">
        <v>198</v>
      </c>
      <c r="F40" s="142" t="s">
        <v>94</v>
      </c>
      <c r="G40" s="148" t="s">
        <v>67</v>
      </c>
      <c r="H40" s="149" t="s">
        <v>67</v>
      </c>
      <c r="J40" s="395"/>
    </row>
    <row r="41" spans="1:10" ht="18" hidden="1" customHeight="1">
      <c r="A41" s="89" t="s">
        <v>199</v>
      </c>
      <c r="B41" s="84" t="str">
        <f ca="1">VLOOKUP(A41,INDIRECT(CONCATENATE($A$36,"FirstName選択肢")),2,0)</f>
        <v>名</v>
      </c>
      <c r="C41" s="112" t="s">
        <v>63</v>
      </c>
      <c r="D41" s="85" t="s">
        <v>200</v>
      </c>
      <c r="E41" s="84" t="s">
        <v>201</v>
      </c>
      <c r="F41" s="84" t="s">
        <v>70</v>
      </c>
      <c r="G41" s="150" t="s">
        <v>67</v>
      </c>
      <c r="H41" s="151" t="s">
        <v>67</v>
      </c>
      <c r="J41" s="395"/>
    </row>
    <row r="42" spans="1:10" ht="18" hidden="1" customHeight="1">
      <c r="A42" s="88" t="s">
        <v>199</v>
      </c>
      <c r="B42" s="72" t="str">
        <f ca="1">VLOOKUP(A42,INDIRECT(CONCATENATE($A$36,"Department選択肢")),2,0)</f>
        <v>部署</v>
      </c>
      <c r="C42" s="113" t="s">
        <v>63</v>
      </c>
      <c r="D42" s="107" t="s">
        <v>202</v>
      </c>
      <c r="E42" s="72" t="s">
        <v>203</v>
      </c>
      <c r="F42" s="72" t="s">
        <v>70</v>
      </c>
      <c r="G42" s="145" t="s">
        <v>71</v>
      </c>
      <c r="H42" s="144" t="s">
        <v>71</v>
      </c>
      <c r="J42" s="395"/>
    </row>
    <row r="43" spans="1:10" ht="18" hidden="1" customHeight="1" thickBot="1">
      <c r="A43" s="89" t="s">
        <v>199</v>
      </c>
      <c r="B43" s="84" t="str">
        <f ca="1">VLOOKUP(A43,INDIRECT(CONCATENATE($A$36,"Title選択肢")),2,0)</f>
        <v>役職</v>
      </c>
      <c r="C43" s="112" t="s">
        <v>63</v>
      </c>
      <c r="D43" s="85" t="s">
        <v>204</v>
      </c>
      <c r="E43" s="84" t="s">
        <v>205</v>
      </c>
      <c r="F43" s="84" t="s">
        <v>70</v>
      </c>
      <c r="G43" s="146" t="s">
        <v>71</v>
      </c>
      <c r="H43" s="147" t="s">
        <v>71</v>
      </c>
      <c r="J43" s="396"/>
    </row>
    <row r="44" spans="1:10" ht="18" hidden="1" customHeight="1">
      <c r="A44" s="88" t="s">
        <v>195</v>
      </c>
      <c r="B44" s="90" t="str">
        <f ca="1">VLOOKUP(A44,INDIRECT(CONCATENATE($A$36,"MobilePhone選択肢")),2,0)</f>
        <v>携帯電話番号</v>
      </c>
      <c r="C44" s="113" t="s">
        <v>63</v>
      </c>
      <c r="D44" s="108" t="s">
        <v>206</v>
      </c>
      <c r="E44" s="90" t="s">
        <v>207</v>
      </c>
      <c r="F44" s="90" t="s">
        <v>70</v>
      </c>
      <c r="G44" s="145" t="s">
        <v>71</v>
      </c>
      <c r="H44" s="144" t="s">
        <v>71</v>
      </c>
      <c r="J44" s="223"/>
    </row>
    <row r="45" spans="1:10" ht="18" hidden="1" customHeight="1" thickBot="1">
      <c r="A45" s="89" t="s">
        <v>195</v>
      </c>
      <c r="B45" s="91" t="str">
        <f ca="1">VLOOKUP(A45,INDIRECT(CONCATENATE($A$36,"Email選択肢")),2,0)</f>
        <v>Eメールアドレス</v>
      </c>
      <c r="C45" s="112" t="s">
        <v>63</v>
      </c>
      <c r="D45" s="85" t="s">
        <v>208</v>
      </c>
      <c r="E45" s="84" t="s">
        <v>209</v>
      </c>
      <c r="F45" s="84" t="s">
        <v>70</v>
      </c>
      <c r="G45" s="146" t="s">
        <v>71</v>
      </c>
      <c r="H45" s="147" t="s">
        <v>71</v>
      </c>
      <c r="J45" s="223"/>
    </row>
    <row r="46" spans="1:10" ht="18" hidden="1" customHeight="1">
      <c r="A46" s="113" t="s">
        <v>24</v>
      </c>
      <c r="B46" s="90" t="str">
        <f ca="1">VLOOKUP(A46,INDIRECT(CONCATENATE($A$36,"PostalCode選択肢")),2,0)</f>
        <v>-</v>
      </c>
      <c r="C46" s="113" t="s">
        <v>63</v>
      </c>
      <c r="D46" s="109" t="s">
        <v>210</v>
      </c>
      <c r="E46" s="143" t="s">
        <v>211</v>
      </c>
      <c r="F46" s="143" t="s">
        <v>70</v>
      </c>
      <c r="G46" s="145" t="s">
        <v>71</v>
      </c>
      <c r="H46" s="144" t="s">
        <v>71</v>
      </c>
      <c r="J46" s="389" t="s">
        <v>82</v>
      </c>
    </row>
    <row r="47" spans="1:10" ht="18" hidden="1" customHeight="1" thickBot="1">
      <c r="A47" s="112" t="s">
        <v>24</v>
      </c>
      <c r="B47" s="84" t="str">
        <f ca="1">VLOOKUP(A47,INDIRECT(CONCATENATE($A$36,"State選択肢")),2,0)</f>
        <v>-</v>
      </c>
      <c r="C47" s="112" t="s">
        <v>63</v>
      </c>
      <c r="D47" s="85" t="s">
        <v>212</v>
      </c>
      <c r="E47" s="84" t="s">
        <v>213</v>
      </c>
      <c r="F47" s="84" t="s">
        <v>70</v>
      </c>
      <c r="G47" s="146" t="s">
        <v>71</v>
      </c>
      <c r="H47" s="147" t="s">
        <v>71</v>
      </c>
      <c r="J47" s="390"/>
    </row>
    <row r="48" spans="1:10" ht="18" hidden="1" customHeight="1">
      <c r="A48" s="113" t="s">
        <v>24</v>
      </c>
      <c r="B48" s="90" t="str">
        <f ca="1">VLOOKUP(A48,INDIRECT(CONCATENATE($A$36,"City選択肢")),2,0)</f>
        <v>-</v>
      </c>
      <c r="C48" s="113" t="s">
        <v>63</v>
      </c>
      <c r="D48" s="109" t="s">
        <v>214</v>
      </c>
      <c r="E48" s="143" t="s">
        <v>215</v>
      </c>
      <c r="F48" s="143" t="s">
        <v>70</v>
      </c>
      <c r="G48" s="145" t="s">
        <v>71</v>
      </c>
      <c r="H48" s="144" t="s">
        <v>71</v>
      </c>
      <c r="J48" s="384" t="s">
        <v>87</v>
      </c>
    </row>
    <row r="49" spans="1:10" ht="18" hidden="1" customHeight="1">
      <c r="A49" s="112" t="s">
        <v>24</v>
      </c>
      <c r="B49" s="84" t="str">
        <f ca="1">VLOOKUP(A49,INDIRECT(CONCATENATE($A$36,"Street選択肢")),2,0)</f>
        <v>-</v>
      </c>
      <c r="C49" s="112" t="s">
        <v>63</v>
      </c>
      <c r="D49" s="85" t="s">
        <v>216</v>
      </c>
      <c r="E49" s="84" t="s">
        <v>217</v>
      </c>
      <c r="F49" s="84" t="s">
        <v>70</v>
      </c>
      <c r="G49" s="146" t="s">
        <v>71</v>
      </c>
      <c r="H49" s="147" t="s">
        <v>71</v>
      </c>
      <c r="J49" s="395"/>
    </row>
    <row r="50" spans="1:10" ht="18" hidden="1" customHeight="1">
      <c r="A50" s="113" t="s">
        <v>24</v>
      </c>
      <c r="B50" s="90" t="str">
        <f ca="1">VLOOKUP(A50,INDIRECT(CONCATENATE($A$36,"PostalCode選択肢")),2,0)</f>
        <v>-</v>
      </c>
      <c r="C50" s="113" t="s">
        <v>63</v>
      </c>
      <c r="D50" s="109" t="s">
        <v>218</v>
      </c>
      <c r="E50" s="143" t="s">
        <v>219</v>
      </c>
      <c r="F50" s="143" t="s">
        <v>70</v>
      </c>
      <c r="G50" s="145" t="s">
        <v>71</v>
      </c>
      <c r="H50" s="144" t="s">
        <v>71</v>
      </c>
      <c r="J50" s="395"/>
    </row>
    <row r="51" spans="1:10" ht="18" hidden="1" customHeight="1">
      <c r="A51" s="112" t="s">
        <v>24</v>
      </c>
      <c r="B51" s="84" t="str">
        <f ca="1">VLOOKUP(A51,INDIRECT(CONCATENATE($A$36,"State選択肢")),2,0)</f>
        <v>-</v>
      </c>
      <c r="C51" s="112" t="s">
        <v>63</v>
      </c>
      <c r="D51" s="85" t="s">
        <v>220</v>
      </c>
      <c r="E51" s="84" t="s">
        <v>221</v>
      </c>
      <c r="F51" s="84" t="s">
        <v>70</v>
      </c>
      <c r="G51" s="146" t="s">
        <v>71</v>
      </c>
      <c r="H51" s="147" t="s">
        <v>71</v>
      </c>
      <c r="J51" s="395"/>
    </row>
    <row r="52" spans="1:10" ht="18" hidden="1" customHeight="1">
      <c r="A52" s="113" t="s">
        <v>24</v>
      </c>
      <c r="B52" s="90" t="str">
        <f ca="1">VLOOKUP(A52,INDIRECT(CONCATENATE($A$36,"City選択肢")),2,0)</f>
        <v>-</v>
      </c>
      <c r="C52" s="113" t="s">
        <v>63</v>
      </c>
      <c r="D52" s="109" t="s">
        <v>222</v>
      </c>
      <c r="E52" s="143" t="s">
        <v>223</v>
      </c>
      <c r="F52" s="143" t="s">
        <v>70</v>
      </c>
      <c r="G52" s="145" t="s">
        <v>71</v>
      </c>
      <c r="H52" s="144" t="s">
        <v>71</v>
      </c>
      <c r="J52" s="395"/>
    </row>
    <row r="53" spans="1:10" ht="18" hidden="1" customHeight="1">
      <c r="A53" s="112" t="s">
        <v>24</v>
      </c>
      <c r="B53" s="84" t="str">
        <f ca="1">VLOOKUP(A53,INDIRECT(CONCATENATE($A$36,"Street選択肢")),2,0)</f>
        <v>-</v>
      </c>
      <c r="C53" s="112" t="s">
        <v>63</v>
      </c>
      <c r="D53" s="85" t="s">
        <v>224</v>
      </c>
      <c r="E53" s="84" t="s">
        <v>225</v>
      </c>
      <c r="F53" s="84" t="s">
        <v>70</v>
      </c>
      <c r="G53" s="146" t="s">
        <v>71</v>
      </c>
      <c r="H53" s="147" t="s">
        <v>71</v>
      </c>
      <c r="J53" s="395"/>
    </row>
    <row r="54" spans="1:10" ht="18" hidden="1" customHeight="1">
      <c r="A54" s="113" t="s">
        <v>24</v>
      </c>
      <c r="B54" s="90" t="str">
        <f ca="1">VLOOKUP(A54,INDIRECT(CONCATENATE($A$36,"Phone選択肢")),2,0)</f>
        <v>-</v>
      </c>
      <c r="C54" s="113" t="s">
        <v>63</v>
      </c>
      <c r="D54" s="109" t="s">
        <v>226</v>
      </c>
      <c r="E54" s="143" t="s">
        <v>92</v>
      </c>
      <c r="F54" s="143" t="s">
        <v>70</v>
      </c>
      <c r="G54" s="145" t="s">
        <v>71</v>
      </c>
      <c r="H54" s="144" t="s">
        <v>71</v>
      </c>
      <c r="J54" s="395"/>
    </row>
    <row r="55" spans="1:10" ht="18" hidden="1" customHeight="1">
      <c r="A55" s="112" t="s">
        <v>24</v>
      </c>
      <c r="B55" s="84" t="str">
        <f ca="1">VLOOKUP(A55,INDIRECT(CONCATENATE($A$36,"Fax選択肢")),2,0)</f>
        <v>-</v>
      </c>
      <c r="C55" s="112" t="s">
        <v>63</v>
      </c>
      <c r="D55" s="85" t="s">
        <v>227</v>
      </c>
      <c r="E55" s="84" t="s">
        <v>227</v>
      </c>
      <c r="F55" s="84" t="s">
        <v>70</v>
      </c>
      <c r="G55" s="146" t="s">
        <v>71</v>
      </c>
      <c r="H55" s="147" t="s">
        <v>71</v>
      </c>
      <c r="J55" s="395"/>
    </row>
    <row r="56" spans="1:10" ht="18" hidden="1" customHeight="1" thickBot="1">
      <c r="A56" s="88" t="s">
        <v>195</v>
      </c>
      <c r="B56" s="72" t="s">
        <v>228</v>
      </c>
      <c r="C56" s="113" t="s">
        <v>97</v>
      </c>
      <c r="D56" s="107" t="str">
        <f t="shared" ref="D56:D57" ca="1" si="0">IF(NOT($B56=""),VLOOKUP($B56,INDIRECT(CONCATENATE($A56,"VLK")),2,0),"")</f>
        <v>(Sansan人物)人物ID</v>
      </c>
      <c r="E56" s="72" t="str">
        <f t="shared" ref="E56:E57" ca="1" si="1">IF(NOT($B56=""),VLOOKUP($B56,INDIRECT(CONCATENATE($A56,"VLK")),3,0),"")</f>
        <v>sci_sansan_person_personId__c</v>
      </c>
      <c r="F56" s="72" t="str">
        <f t="shared" ref="F56:F57" ca="1" si="2">IF($E56="","","カスタム項目")</f>
        <v>カスタム項目</v>
      </c>
      <c r="G56" s="145" t="str">
        <f t="shared" ref="G56:G57" ca="1" si="3">IF(NOT($B56=""),VLOOKUP($B56,INDIRECT(CONCATENATE($A56,"VLK")),5,0),"")</f>
        <v>テキスト</v>
      </c>
      <c r="H56" s="144">
        <f t="shared" ref="H56:H57" ca="1" si="4">IF(NOT($B56=""),VLOOKUP($B56,INDIRECT(CONCATENATE($A56,"VLK")),6,0),"")</f>
        <v>31</v>
      </c>
      <c r="J56" s="396"/>
    </row>
    <row r="57" spans="1:10" ht="18" hidden="1" customHeight="1">
      <c r="A57" s="89" t="s">
        <v>195</v>
      </c>
      <c r="B57" s="91" t="s">
        <v>229</v>
      </c>
      <c r="C57" s="112" t="s">
        <v>97</v>
      </c>
      <c r="D57" s="110" t="str">
        <f t="shared" ca="1" si="0"/>
        <v>Sansan CI人物ID（名刺連携用）</v>
      </c>
      <c r="E57" s="91" t="str">
        <f t="shared" ca="1" si="1"/>
        <v>Sansan_CI__CI_PersonId_FK__c</v>
      </c>
      <c r="F57" s="91" t="str">
        <f t="shared" ca="1" si="2"/>
        <v>カスタム項目</v>
      </c>
      <c r="G57" s="146" t="str">
        <f t="shared" ca="1" si="3"/>
        <v>テキスト</v>
      </c>
      <c r="H57" s="147">
        <f t="shared" ca="1" si="4"/>
        <v>31</v>
      </c>
      <c r="J57" s="233"/>
    </row>
    <row r="58" spans="1:10" ht="18" hidden="1" customHeight="1" thickBot="1">
      <c r="A58" s="88" t="s">
        <v>88</v>
      </c>
      <c r="B58" s="72" t="s">
        <v>98</v>
      </c>
      <c r="C58" s="113" t="s">
        <v>97</v>
      </c>
      <c r="D58" s="107" t="str">
        <f t="shared" ref="D58:D168" ca="1" si="5">IF(NOT($B58=""),VLOOKUP($B58,INDIRECT(CONCATENATE($A58,"VLK")),2,0),"")</f>
        <v>Sansan CI組織コード（名刺連携用）</v>
      </c>
      <c r="E58" s="72" t="str">
        <f t="shared" ref="E58:E168" ca="1" si="6">IF(NOT($B58=""),VLOOKUP($B58,INDIRECT(CONCATENATE($A58,"VLK")),3,0),"")</f>
        <v>Sansan_CI__CI_SOC_FK__c</v>
      </c>
      <c r="F58" s="72" t="str">
        <f t="shared" ref="F58:F168" ca="1" si="7">IF($E58="","","カスタム項目")</f>
        <v>カスタム項目</v>
      </c>
      <c r="G58" s="145" t="str">
        <f t="shared" ref="G58:G59" ca="1" si="8">IF(NOT($B58=""),VLOOKUP($B58,INDIRECT(CONCATENATE($A58,"VLK")),5,0),"")</f>
        <v>テキスト</v>
      </c>
      <c r="H58" s="144">
        <f t="shared" ref="H58:H59" ca="1" si="9">IF(NOT($B58=""),VLOOKUP($B58,INDIRECT(CONCATENATE($A58,"VLK")),6,0),"")</f>
        <v>13</v>
      </c>
      <c r="J58" s="233"/>
    </row>
    <row r="59" spans="1:10" ht="18" hidden="1" customHeight="1">
      <c r="A59" s="89" t="s">
        <v>195</v>
      </c>
      <c r="B59" s="91" t="s">
        <v>230</v>
      </c>
      <c r="C59" s="112" t="s">
        <v>97</v>
      </c>
      <c r="D59" s="110" t="str">
        <f t="shared" ca="1" si="5"/>
        <v>(Sansan人物)組織名</v>
      </c>
      <c r="E59" s="91" t="str">
        <f t="shared" ca="1" si="6"/>
        <v>sci_person_organizationName__c</v>
      </c>
      <c r="F59" s="91" t="str">
        <f t="shared" ca="1" si="7"/>
        <v>カスタム項目</v>
      </c>
      <c r="G59" s="146" t="str">
        <f t="shared" ca="1" si="8"/>
        <v>テキスト</v>
      </c>
      <c r="H59" s="147">
        <f t="shared" ca="1" si="9"/>
        <v>255</v>
      </c>
      <c r="J59" s="391" t="s">
        <v>105</v>
      </c>
    </row>
    <row r="60" spans="1:10" ht="18" hidden="1" customHeight="1" thickBot="1">
      <c r="A60" s="88" t="s">
        <v>195</v>
      </c>
      <c r="B60" s="72" t="s">
        <v>231</v>
      </c>
      <c r="C60" s="113" t="s">
        <v>97</v>
      </c>
      <c r="D60" s="107" t="str">
        <f t="shared" ca="1" si="5"/>
        <v>(Sansan人物)名</v>
      </c>
      <c r="E60" s="72" t="str">
        <f t="shared" ca="1" si="6"/>
        <v>sci_person_firstName__c</v>
      </c>
      <c r="F60" s="72" t="str">
        <f t="shared" ca="1" si="7"/>
        <v>カスタム項目</v>
      </c>
      <c r="G60" s="145" t="str">
        <f ca="1">IF(NOT($B60=""),VLOOKUP($B60,INDIRECT(CONCATENATE($A60,"VLK")),5,0),"")</f>
        <v>テキスト</v>
      </c>
      <c r="H60" s="144">
        <f ca="1">IF(NOT($B60=""),VLOOKUP($B60,INDIRECT(CONCATENATE($A60,"VLK")),6,0),"")</f>
        <v>255</v>
      </c>
      <c r="J60" s="392"/>
    </row>
    <row r="61" spans="1:10" ht="18" hidden="1" customHeight="1">
      <c r="A61" s="89" t="s">
        <v>195</v>
      </c>
      <c r="B61" s="91" t="s">
        <v>232</v>
      </c>
      <c r="C61" s="112" t="s">
        <v>97</v>
      </c>
      <c r="D61" s="110" t="str">
        <f t="shared" ca="1" si="5"/>
        <v>(Sansan人物)姓</v>
      </c>
      <c r="E61" s="91" t="str">
        <f t="shared" ca="1" si="6"/>
        <v>sci_person_lastName__c</v>
      </c>
      <c r="F61" s="91" t="str">
        <f t="shared" ca="1" si="7"/>
        <v>カスタム項目</v>
      </c>
      <c r="G61" s="146" t="str">
        <f t="shared" ref="G61:G124" ca="1" si="10">IF(NOT($B61=""),VLOOKUP($B61,INDIRECT(CONCATENATE($A61,"VLK")),5,0),"")</f>
        <v>テキスト</v>
      </c>
      <c r="H61" s="147">
        <f t="shared" ref="H61:H124" ca="1" si="11">IF(NOT($B61=""),VLOOKUP($B61,INDIRECT(CONCATENATE($A61,"VLK")),6,0),"")</f>
        <v>255</v>
      </c>
      <c r="J61" s="384" t="s">
        <v>108</v>
      </c>
    </row>
    <row r="62" spans="1:10" ht="18" hidden="1" customHeight="1">
      <c r="A62" s="88" t="s">
        <v>195</v>
      </c>
      <c r="B62" s="72" t="s">
        <v>233</v>
      </c>
      <c r="C62" s="113" t="s">
        <v>97</v>
      </c>
      <c r="D62" s="107" t="str">
        <f t="shared" ca="1" si="5"/>
        <v>(Sansan人物)部署</v>
      </c>
      <c r="E62" s="72" t="str">
        <f t="shared" ca="1" si="6"/>
        <v>sci_person_department__c</v>
      </c>
      <c r="F62" s="72" t="str">
        <f t="shared" ca="1" si="7"/>
        <v>カスタム項目</v>
      </c>
      <c r="G62" s="145" t="str">
        <f t="shared" ca="1" si="10"/>
        <v>テキスト</v>
      </c>
      <c r="H62" s="144">
        <f t="shared" ca="1" si="11"/>
        <v>255</v>
      </c>
      <c r="J62" s="395"/>
    </row>
    <row r="63" spans="1:10" ht="18" hidden="1" customHeight="1">
      <c r="A63" s="89" t="s">
        <v>195</v>
      </c>
      <c r="B63" s="91" t="s">
        <v>234</v>
      </c>
      <c r="C63" s="112" t="s">
        <v>97</v>
      </c>
      <c r="D63" s="110" t="str">
        <f t="shared" ca="1" si="5"/>
        <v>(Sansan人物)役職</v>
      </c>
      <c r="E63" s="91" t="str">
        <f t="shared" ca="1" si="6"/>
        <v>sci_person_position__c</v>
      </c>
      <c r="F63" s="91" t="str">
        <f t="shared" ca="1" si="7"/>
        <v>カスタム項目</v>
      </c>
      <c r="G63" s="146" t="str">
        <f t="shared" ca="1" si="10"/>
        <v>テキスト</v>
      </c>
      <c r="H63" s="147">
        <f t="shared" ca="1" si="11"/>
        <v>255</v>
      </c>
      <c r="J63" s="395"/>
    </row>
    <row r="64" spans="1:10" ht="18" hidden="1" customHeight="1">
      <c r="A64" s="88" t="s">
        <v>195</v>
      </c>
      <c r="B64" s="72" t="s">
        <v>235</v>
      </c>
      <c r="C64" s="113" t="s">
        <v>97</v>
      </c>
      <c r="D64" s="107" t="str">
        <f t="shared" ca="1" si="5"/>
        <v>(Sansan人物)役職ランク</v>
      </c>
      <c r="E64" s="72" t="str">
        <f t="shared" ca="1" si="6"/>
        <v>sci_sansan_person_positionRank__c</v>
      </c>
      <c r="F64" s="72" t="str">
        <f t="shared" ca="1" si="7"/>
        <v>カスタム項目</v>
      </c>
      <c r="G64" s="145" t="str">
        <f t="shared" ca="1" si="10"/>
        <v>テキスト</v>
      </c>
      <c r="H64" s="144">
        <f t="shared" ca="1" si="11"/>
        <v>2</v>
      </c>
      <c r="J64" s="395"/>
    </row>
    <row r="65" spans="1:10" ht="18" hidden="1" customHeight="1">
      <c r="A65" s="89" t="s">
        <v>195</v>
      </c>
      <c r="B65" s="91" t="s">
        <v>236</v>
      </c>
      <c r="C65" s="112" t="s">
        <v>97</v>
      </c>
      <c r="D65" s="110" t="str">
        <f t="shared" ca="1" si="5"/>
        <v>(Sansan人物)部署・職種分類</v>
      </c>
      <c r="E65" s="91" t="str">
        <f t="shared" ca="1" si="6"/>
        <v>sci_sansan_person_occupations__c</v>
      </c>
      <c r="F65" s="91" t="str">
        <f t="shared" ca="1" si="7"/>
        <v>カスタム項目</v>
      </c>
      <c r="G65" s="146" t="str">
        <f t="shared" ca="1" si="10"/>
        <v>テキスト</v>
      </c>
      <c r="H65" s="147">
        <f t="shared" ca="1" si="11"/>
        <v>255</v>
      </c>
      <c r="J65" s="395"/>
    </row>
    <row r="66" spans="1:10" ht="18" hidden="1" customHeight="1">
      <c r="A66" s="88" t="s">
        <v>195</v>
      </c>
      <c r="B66" s="72" t="s">
        <v>37</v>
      </c>
      <c r="C66" s="113" t="s">
        <v>97</v>
      </c>
      <c r="D66" s="107" t="str">
        <f t="shared" ca="1" si="5"/>
        <v>(Sansan人物)郵便番号</v>
      </c>
      <c r="E66" s="72" t="str">
        <f t="shared" ca="1" si="6"/>
        <v>sci_person_address_postalCode__c</v>
      </c>
      <c r="F66" s="72" t="str">
        <f t="shared" ca="1" si="7"/>
        <v>カスタム項目</v>
      </c>
      <c r="G66" s="145" t="str">
        <f t="shared" ca="1" si="10"/>
        <v>テキスト</v>
      </c>
      <c r="H66" s="144">
        <f t="shared" ca="1" si="11"/>
        <v>255</v>
      </c>
      <c r="J66" s="395"/>
    </row>
    <row r="67" spans="1:10" ht="18" hidden="1" customHeight="1">
      <c r="A67" s="89" t="s">
        <v>195</v>
      </c>
      <c r="B67" s="91" t="s">
        <v>114</v>
      </c>
      <c r="C67" s="112" t="s">
        <v>97</v>
      </c>
      <c r="D67" s="110" t="str">
        <f t="shared" ca="1" si="5"/>
        <v>(Sansan人物)国コード</v>
      </c>
      <c r="E67" s="91" t="str">
        <f t="shared" ca="1" si="6"/>
        <v>sci_person_address_countryCode__c</v>
      </c>
      <c r="F67" s="91" t="str">
        <f t="shared" ca="1" si="7"/>
        <v>カスタム項目</v>
      </c>
      <c r="G67" s="146" t="str">
        <f t="shared" ca="1" si="10"/>
        <v>テキスト</v>
      </c>
      <c r="H67" s="147">
        <f t="shared" ca="1" si="11"/>
        <v>255</v>
      </c>
      <c r="J67" s="395"/>
    </row>
    <row r="68" spans="1:10" ht="18" hidden="1" customHeight="1">
      <c r="A68" s="88" t="s">
        <v>195</v>
      </c>
      <c r="B68" s="72" t="s">
        <v>237</v>
      </c>
      <c r="C68" s="113" t="s">
        <v>97</v>
      </c>
      <c r="D68" s="107" t="str">
        <f t="shared" ca="1" si="5"/>
        <v>(Sansan人物)都道府県</v>
      </c>
      <c r="E68" s="72" t="str">
        <f t="shared" ca="1" si="6"/>
        <v>sci_person_address_state__c</v>
      </c>
      <c r="F68" s="72" t="str">
        <f t="shared" ca="1" si="7"/>
        <v>カスタム項目</v>
      </c>
      <c r="G68" s="145" t="str">
        <f t="shared" ca="1" si="10"/>
        <v>テキスト</v>
      </c>
      <c r="H68" s="144">
        <f t="shared" ca="1" si="11"/>
        <v>255</v>
      </c>
      <c r="J68" s="395"/>
    </row>
    <row r="69" spans="1:10" ht="18" hidden="1" customHeight="1">
      <c r="A69" s="89" t="s">
        <v>195</v>
      </c>
      <c r="B69" s="91" t="s">
        <v>102</v>
      </c>
      <c r="C69" s="112" t="s">
        <v>97</v>
      </c>
      <c r="D69" s="110" t="str">
        <f t="shared" ca="1" si="5"/>
        <v>(Sansan人物)市区町村</v>
      </c>
      <c r="E69" s="91" t="str">
        <f t="shared" ca="1" si="6"/>
        <v>sci_person_address_city__c</v>
      </c>
      <c r="F69" s="91" t="str">
        <f t="shared" ca="1" si="7"/>
        <v>カスタム項目</v>
      </c>
      <c r="G69" s="146" t="str">
        <f t="shared" ca="1" si="10"/>
        <v>テキスト</v>
      </c>
      <c r="H69" s="147">
        <f t="shared" ca="1" si="11"/>
        <v>255</v>
      </c>
      <c r="J69" s="395"/>
    </row>
    <row r="70" spans="1:10" ht="18" hidden="1" customHeight="1">
      <c r="A70" s="88" t="s">
        <v>195</v>
      </c>
      <c r="B70" s="72" t="s">
        <v>238</v>
      </c>
      <c r="C70" s="113" t="s">
        <v>97</v>
      </c>
      <c r="D70" s="107" t="str">
        <f t="shared" ca="1" si="5"/>
        <v>(Sansan人物)地名番地・建物名</v>
      </c>
      <c r="E70" s="72" t="str">
        <f t="shared" ca="1" si="6"/>
        <v>sci_person_address_street__c</v>
      </c>
      <c r="F70" s="72" t="str">
        <f t="shared" ca="1" si="7"/>
        <v>カスタム項目</v>
      </c>
      <c r="G70" s="145" t="str">
        <f t="shared" ca="1" si="10"/>
        <v>テキスト</v>
      </c>
      <c r="H70" s="144">
        <f t="shared" ca="1" si="11"/>
        <v>255</v>
      </c>
      <c r="J70" s="395"/>
    </row>
    <row r="71" spans="1:10" ht="18" hidden="1" customHeight="1">
      <c r="A71" s="89" t="s">
        <v>195</v>
      </c>
      <c r="B71" s="91" t="s">
        <v>239</v>
      </c>
      <c r="C71" s="112" t="s">
        <v>97</v>
      </c>
      <c r="D71" s="110" t="str">
        <f t="shared" ca="1" si="5"/>
        <v>(Sansan人物)電話番号</v>
      </c>
      <c r="E71" s="91" t="str">
        <f t="shared" ca="1" si="6"/>
        <v>sci_person_phone__c</v>
      </c>
      <c r="F71" s="91" t="str">
        <f t="shared" ca="1" si="7"/>
        <v>カスタム項目</v>
      </c>
      <c r="G71" s="146" t="str">
        <f t="shared" ca="1" si="10"/>
        <v>テキスト</v>
      </c>
      <c r="H71" s="147">
        <f t="shared" ca="1" si="11"/>
        <v>255</v>
      </c>
      <c r="J71" s="395"/>
    </row>
    <row r="72" spans="1:10" ht="18" hidden="1" customHeight="1">
      <c r="A72" s="88" t="s">
        <v>195</v>
      </c>
      <c r="B72" s="72" t="s">
        <v>240</v>
      </c>
      <c r="C72" s="113" t="s">
        <v>97</v>
      </c>
      <c r="D72" s="107" t="str">
        <f t="shared" ca="1" si="5"/>
        <v>(Sansan人物)FAX番号</v>
      </c>
      <c r="E72" s="72" t="str">
        <f t="shared" ca="1" si="6"/>
        <v>sci_person_fax__c</v>
      </c>
      <c r="F72" s="72" t="str">
        <f t="shared" ca="1" si="7"/>
        <v>カスタム項目</v>
      </c>
      <c r="G72" s="145" t="str">
        <f t="shared" ca="1" si="10"/>
        <v>テキスト</v>
      </c>
      <c r="H72" s="144">
        <f t="shared" ca="1" si="11"/>
        <v>255</v>
      </c>
      <c r="J72" s="395"/>
    </row>
    <row r="73" spans="1:10" ht="18" hidden="1" customHeight="1">
      <c r="A73" s="89" t="s">
        <v>195</v>
      </c>
      <c r="B73" s="91" t="s">
        <v>241</v>
      </c>
      <c r="C73" s="112" t="s">
        <v>97</v>
      </c>
      <c r="D73" s="110" t="str">
        <f t="shared" ca="1" si="5"/>
        <v>(Sansan人物)携帯電話番号</v>
      </c>
      <c r="E73" s="91" t="str">
        <f t="shared" ca="1" si="6"/>
        <v>sci_person_mobilePhone__c</v>
      </c>
      <c r="F73" s="91" t="str">
        <f t="shared" ca="1" si="7"/>
        <v>カスタム項目</v>
      </c>
      <c r="G73" s="146" t="str">
        <f t="shared" ca="1" si="10"/>
        <v>テキスト</v>
      </c>
      <c r="H73" s="147">
        <f t="shared" ca="1" si="11"/>
        <v>255</v>
      </c>
      <c r="J73" s="395"/>
    </row>
    <row r="74" spans="1:10" ht="18" hidden="1" customHeight="1">
      <c r="A74" s="88" t="s">
        <v>195</v>
      </c>
      <c r="B74" s="72" t="s">
        <v>242</v>
      </c>
      <c r="C74" s="113" t="s">
        <v>97</v>
      </c>
      <c r="D74" s="107" t="str">
        <f t="shared" ca="1" si="5"/>
        <v>(Sansan人物)タグ</v>
      </c>
      <c r="E74" s="72" t="str">
        <f t="shared" ca="1" si="6"/>
        <v>sci_sansan_person_tags__c</v>
      </c>
      <c r="F74" s="72" t="str">
        <f t="shared" ca="1" si="7"/>
        <v>カスタム項目</v>
      </c>
      <c r="G74" s="145" t="str">
        <f t="shared" ca="1" si="10"/>
        <v>ロングテキストエリア</v>
      </c>
      <c r="H74" s="144">
        <f t="shared" ca="1" si="11"/>
        <v>100000</v>
      </c>
      <c r="J74" s="395"/>
    </row>
    <row r="75" spans="1:10" ht="18" hidden="1" customHeight="1">
      <c r="A75" s="89" t="s">
        <v>195</v>
      </c>
      <c r="B75" s="91" t="s">
        <v>243</v>
      </c>
      <c r="C75" s="112" t="s">
        <v>97</v>
      </c>
      <c r="D75" s="110" t="str">
        <f t="shared" ca="1" si="5"/>
        <v>(Sansan人物)メールアドレス</v>
      </c>
      <c r="E75" s="91" t="str">
        <f t="shared" ca="1" si="6"/>
        <v>sci_person_email__c</v>
      </c>
      <c r="F75" s="91" t="str">
        <f t="shared" ca="1" si="7"/>
        <v>カスタム項目</v>
      </c>
      <c r="G75" s="146" t="str">
        <f t="shared" ca="1" si="10"/>
        <v>テキスト</v>
      </c>
      <c r="H75" s="147">
        <f t="shared" ca="1" si="11"/>
        <v>255</v>
      </c>
      <c r="J75" s="395"/>
    </row>
    <row r="76" spans="1:10" ht="18" hidden="1" customHeight="1">
      <c r="A76" s="88" t="s">
        <v>88</v>
      </c>
      <c r="B76" s="72" t="s">
        <v>244</v>
      </c>
      <c r="C76" s="113" t="s">
        <v>97</v>
      </c>
      <c r="D76" s="107" t="str">
        <f t="shared" ca="1" si="5"/>
        <v>(Sansan組織)キーワード</v>
      </c>
      <c r="E76" s="72" t="str">
        <f t="shared" ca="1" si="6"/>
        <v>sci_sansan_organization_keywords__c</v>
      </c>
      <c r="F76" s="72" t="str">
        <f t="shared" ca="1" si="7"/>
        <v>カスタム項目</v>
      </c>
      <c r="G76" s="145" t="str">
        <f t="shared" ca="1" si="10"/>
        <v>ロングテキストエリア</v>
      </c>
      <c r="H76" s="144">
        <f t="shared" ca="1" si="11"/>
        <v>100000</v>
      </c>
      <c r="J76" s="395"/>
    </row>
    <row r="77" spans="1:10" ht="18" hidden="1" customHeight="1">
      <c r="A77" s="117"/>
      <c r="B77" s="118"/>
      <c r="C77" s="119"/>
      <c r="D77" s="158" t="str">
        <f t="shared" ca="1" si="5"/>
        <v/>
      </c>
      <c r="E77" s="159" t="str">
        <f t="shared" ca="1" si="6"/>
        <v/>
      </c>
      <c r="F77" s="159" t="str">
        <f t="shared" ca="1" si="7"/>
        <v/>
      </c>
      <c r="G77" s="146" t="str">
        <f t="shared" ca="1" si="10"/>
        <v/>
      </c>
      <c r="H77" s="147" t="str">
        <f t="shared" ca="1" si="11"/>
        <v/>
      </c>
      <c r="J77" s="395"/>
    </row>
    <row r="78" spans="1:10" ht="18" hidden="1" customHeight="1" thickBot="1">
      <c r="A78" s="114"/>
      <c r="B78" s="115"/>
      <c r="C78" s="116"/>
      <c r="D78" s="216" t="str">
        <f t="shared" ca="1" si="5"/>
        <v/>
      </c>
      <c r="E78" s="217" t="str">
        <f t="shared" ca="1" si="6"/>
        <v/>
      </c>
      <c r="F78" s="217" t="str">
        <f t="shared" ca="1" si="7"/>
        <v/>
      </c>
      <c r="G78" s="145" t="str">
        <f t="shared" ca="1" si="10"/>
        <v/>
      </c>
      <c r="H78" s="144" t="str">
        <f t="shared" ca="1" si="11"/>
        <v/>
      </c>
      <c r="J78" s="396"/>
    </row>
    <row r="79" spans="1:10" ht="18" hidden="1" customHeight="1">
      <c r="A79" s="117"/>
      <c r="B79" s="118"/>
      <c r="C79" s="119"/>
      <c r="D79" s="158" t="str">
        <f t="shared" ca="1" si="5"/>
        <v/>
      </c>
      <c r="E79" s="159" t="str">
        <f t="shared" ca="1" si="6"/>
        <v/>
      </c>
      <c r="F79" s="159" t="str">
        <f t="shared" ca="1" si="7"/>
        <v/>
      </c>
      <c r="G79" s="146" t="str">
        <f t="shared" ca="1" si="10"/>
        <v/>
      </c>
      <c r="H79" s="147" t="str">
        <f t="shared" ca="1" si="11"/>
        <v/>
      </c>
      <c r="J79" s="223"/>
    </row>
    <row r="80" spans="1:10" ht="18" hidden="1" customHeight="1" thickBot="1">
      <c r="A80" s="114"/>
      <c r="B80" s="115"/>
      <c r="C80" s="116"/>
      <c r="D80" s="216" t="str">
        <f t="shared" ca="1" si="5"/>
        <v/>
      </c>
      <c r="E80" s="217" t="str">
        <f t="shared" ca="1" si="6"/>
        <v/>
      </c>
      <c r="F80" s="217" t="str">
        <f t="shared" ca="1" si="7"/>
        <v/>
      </c>
      <c r="G80" s="145" t="str">
        <f t="shared" ca="1" si="10"/>
        <v/>
      </c>
      <c r="H80" s="144" t="str">
        <f t="shared" ca="1" si="11"/>
        <v/>
      </c>
      <c r="J80" s="223"/>
    </row>
    <row r="81" spans="1:10" ht="18" hidden="1" customHeight="1">
      <c r="A81" s="117"/>
      <c r="B81" s="118"/>
      <c r="C81" s="119"/>
      <c r="D81" s="158" t="str">
        <f t="shared" ca="1" si="5"/>
        <v/>
      </c>
      <c r="E81" s="159" t="str">
        <f t="shared" ca="1" si="6"/>
        <v/>
      </c>
      <c r="F81" s="159" t="str">
        <f t="shared" ca="1" si="7"/>
        <v/>
      </c>
      <c r="G81" s="146" t="str">
        <f t="shared" ca="1" si="10"/>
        <v/>
      </c>
      <c r="H81" s="147" t="str">
        <f t="shared" ca="1" si="11"/>
        <v/>
      </c>
      <c r="J81" s="393" t="s">
        <v>129</v>
      </c>
    </row>
    <row r="82" spans="1:10" ht="18" hidden="1" customHeight="1" thickBot="1">
      <c r="A82" s="114"/>
      <c r="B82" s="115"/>
      <c r="C82" s="116"/>
      <c r="D82" s="216" t="str">
        <f t="shared" ca="1" si="5"/>
        <v/>
      </c>
      <c r="E82" s="217" t="str">
        <f t="shared" ca="1" si="6"/>
        <v/>
      </c>
      <c r="F82" s="217" t="str">
        <f t="shared" ca="1" si="7"/>
        <v/>
      </c>
      <c r="G82" s="145" t="str">
        <f t="shared" ca="1" si="10"/>
        <v/>
      </c>
      <c r="H82" s="144" t="str">
        <f t="shared" ca="1" si="11"/>
        <v/>
      </c>
      <c r="J82" s="394"/>
    </row>
    <row r="83" spans="1:10" ht="18" hidden="1" customHeight="1">
      <c r="A83" s="117"/>
      <c r="B83" s="118"/>
      <c r="C83" s="119"/>
      <c r="D83" s="158" t="str">
        <f t="shared" ca="1" si="5"/>
        <v/>
      </c>
      <c r="E83" s="159" t="str">
        <f t="shared" ca="1" si="6"/>
        <v/>
      </c>
      <c r="F83" s="159" t="str">
        <f t="shared" ca="1" si="7"/>
        <v/>
      </c>
      <c r="G83" s="146" t="str">
        <f t="shared" ca="1" si="10"/>
        <v/>
      </c>
      <c r="H83" s="147" t="str">
        <f t="shared" ca="1" si="11"/>
        <v/>
      </c>
      <c r="J83" s="384" t="s">
        <v>131</v>
      </c>
    </row>
    <row r="84" spans="1:10" ht="18" hidden="1" customHeight="1">
      <c r="A84" s="114"/>
      <c r="B84" s="115"/>
      <c r="C84" s="116"/>
      <c r="D84" s="216" t="str">
        <f t="shared" ca="1" si="5"/>
        <v/>
      </c>
      <c r="E84" s="217" t="str">
        <f t="shared" ca="1" si="6"/>
        <v/>
      </c>
      <c r="F84" s="217" t="str">
        <f t="shared" ca="1" si="7"/>
        <v/>
      </c>
      <c r="G84" s="145" t="str">
        <f t="shared" ca="1" si="10"/>
        <v/>
      </c>
      <c r="H84" s="144" t="str">
        <f t="shared" ca="1" si="11"/>
        <v/>
      </c>
      <c r="J84" s="385"/>
    </row>
    <row r="85" spans="1:10" ht="18" hidden="1" customHeight="1">
      <c r="A85" s="117"/>
      <c r="B85" s="118"/>
      <c r="C85" s="119"/>
      <c r="D85" s="158" t="str">
        <f t="shared" ca="1" si="5"/>
        <v/>
      </c>
      <c r="E85" s="159" t="str">
        <f t="shared" ca="1" si="6"/>
        <v/>
      </c>
      <c r="F85" s="159" t="str">
        <f t="shared" ca="1" si="7"/>
        <v/>
      </c>
      <c r="G85" s="146" t="str">
        <f t="shared" ca="1" si="10"/>
        <v/>
      </c>
      <c r="H85" s="147" t="str">
        <f t="shared" ca="1" si="11"/>
        <v/>
      </c>
      <c r="J85" s="385"/>
    </row>
    <row r="86" spans="1:10" ht="18" hidden="1" customHeight="1">
      <c r="A86" s="114"/>
      <c r="B86" s="115"/>
      <c r="C86" s="116"/>
      <c r="D86" s="216" t="str">
        <f t="shared" ca="1" si="5"/>
        <v/>
      </c>
      <c r="E86" s="217" t="str">
        <f t="shared" ca="1" si="6"/>
        <v/>
      </c>
      <c r="F86" s="217" t="str">
        <f t="shared" ca="1" si="7"/>
        <v/>
      </c>
      <c r="G86" s="145" t="str">
        <f t="shared" ca="1" si="10"/>
        <v/>
      </c>
      <c r="H86" s="144" t="str">
        <f t="shared" ca="1" si="11"/>
        <v/>
      </c>
      <c r="J86" s="385"/>
    </row>
    <row r="87" spans="1:10" ht="18" hidden="1" customHeight="1">
      <c r="A87" s="117"/>
      <c r="B87" s="118"/>
      <c r="C87" s="119"/>
      <c r="D87" s="158" t="str">
        <f t="shared" ca="1" si="5"/>
        <v/>
      </c>
      <c r="E87" s="159" t="str">
        <f t="shared" ca="1" si="6"/>
        <v/>
      </c>
      <c r="F87" s="159" t="str">
        <f t="shared" ca="1" si="7"/>
        <v/>
      </c>
      <c r="G87" s="146" t="str">
        <f t="shared" ca="1" si="10"/>
        <v/>
      </c>
      <c r="H87" s="147" t="str">
        <f t="shared" ca="1" si="11"/>
        <v/>
      </c>
      <c r="J87" s="385"/>
    </row>
    <row r="88" spans="1:10" ht="18" hidden="1" customHeight="1" thickBot="1">
      <c r="A88" s="114"/>
      <c r="B88" s="115"/>
      <c r="C88" s="116"/>
      <c r="D88" s="216" t="str">
        <f t="shared" ca="1" si="5"/>
        <v/>
      </c>
      <c r="E88" s="217" t="str">
        <f t="shared" ca="1" si="6"/>
        <v/>
      </c>
      <c r="F88" s="217" t="str">
        <f t="shared" ca="1" si="7"/>
        <v/>
      </c>
      <c r="G88" s="145" t="str">
        <f t="shared" ca="1" si="10"/>
        <v/>
      </c>
      <c r="H88" s="144" t="str">
        <f t="shared" ca="1" si="11"/>
        <v/>
      </c>
      <c r="J88" s="386"/>
    </row>
    <row r="89" spans="1:10" ht="18" hidden="1" customHeight="1">
      <c r="A89" s="117"/>
      <c r="B89" s="118"/>
      <c r="C89" s="119"/>
      <c r="D89" s="158" t="str">
        <f t="shared" ca="1" si="5"/>
        <v/>
      </c>
      <c r="E89" s="159" t="str">
        <f t="shared" ca="1" si="6"/>
        <v/>
      </c>
      <c r="F89" s="159" t="str">
        <f t="shared" ca="1" si="7"/>
        <v/>
      </c>
      <c r="G89" s="146" t="str">
        <f t="shared" ca="1" si="10"/>
        <v/>
      </c>
      <c r="H89" s="147" t="str">
        <f t="shared" ca="1" si="11"/>
        <v/>
      </c>
    </row>
    <row r="90" spans="1:10" ht="18" hidden="1" customHeight="1">
      <c r="A90" s="114"/>
      <c r="B90" s="115"/>
      <c r="C90" s="116"/>
      <c r="D90" s="216" t="str">
        <f t="shared" ca="1" si="5"/>
        <v/>
      </c>
      <c r="E90" s="217" t="str">
        <f t="shared" ca="1" si="6"/>
        <v/>
      </c>
      <c r="F90" s="217" t="str">
        <f t="shared" ca="1" si="7"/>
        <v/>
      </c>
      <c r="G90" s="145" t="str">
        <f t="shared" ca="1" si="10"/>
        <v/>
      </c>
      <c r="H90" s="144" t="str">
        <f t="shared" ca="1" si="11"/>
        <v/>
      </c>
    </row>
    <row r="91" spans="1:10" ht="18" hidden="1" customHeight="1">
      <c r="A91" s="117"/>
      <c r="B91" s="118"/>
      <c r="C91" s="119"/>
      <c r="D91" s="158" t="str">
        <f t="shared" ca="1" si="5"/>
        <v/>
      </c>
      <c r="E91" s="159" t="str">
        <f t="shared" ca="1" si="6"/>
        <v/>
      </c>
      <c r="F91" s="159" t="str">
        <f t="shared" ca="1" si="7"/>
        <v/>
      </c>
      <c r="G91" s="146" t="str">
        <f t="shared" ca="1" si="10"/>
        <v/>
      </c>
      <c r="H91" s="147" t="str">
        <f t="shared" ca="1" si="11"/>
        <v/>
      </c>
    </row>
    <row r="92" spans="1:10" ht="18" hidden="1" customHeight="1">
      <c r="A92" s="114"/>
      <c r="B92" s="115"/>
      <c r="C92" s="116"/>
      <c r="D92" s="216" t="str">
        <f t="shared" ca="1" si="5"/>
        <v/>
      </c>
      <c r="E92" s="217" t="str">
        <f t="shared" ca="1" si="6"/>
        <v/>
      </c>
      <c r="F92" s="217" t="str">
        <f t="shared" ca="1" si="7"/>
        <v/>
      </c>
      <c r="G92" s="145" t="str">
        <f t="shared" ca="1" si="10"/>
        <v/>
      </c>
      <c r="H92" s="144" t="str">
        <f t="shared" ca="1" si="11"/>
        <v/>
      </c>
    </row>
    <row r="93" spans="1:10" ht="18" hidden="1" customHeight="1">
      <c r="A93" s="117"/>
      <c r="B93" s="118"/>
      <c r="C93" s="119"/>
      <c r="D93" s="158" t="str">
        <f t="shared" ca="1" si="5"/>
        <v/>
      </c>
      <c r="E93" s="159" t="str">
        <f t="shared" ca="1" si="6"/>
        <v/>
      </c>
      <c r="F93" s="159" t="str">
        <f t="shared" ca="1" si="7"/>
        <v/>
      </c>
      <c r="G93" s="146" t="str">
        <f t="shared" ca="1" si="10"/>
        <v/>
      </c>
      <c r="H93" s="147" t="str">
        <f t="shared" ca="1" si="11"/>
        <v/>
      </c>
    </row>
    <row r="94" spans="1:10" ht="18" hidden="1" customHeight="1">
      <c r="A94" s="114"/>
      <c r="B94" s="115"/>
      <c r="C94" s="116"/>
      <c r="D94" s="216" t="str">
        <f t="shared" ca="1" si="5"/>
        <v/>
      </c>
      <c r="E94" s="217" t="str">
        <f t="shared" ca="1" si="6"/>
        <v/>
      </c>
      <c r="F94" s="217" t="str">
        <f t="shared" ca="1" si="7"/>
        <v/>
      </c>
      <c r="G94" s="145" t="str">
        <f t="shared" ca="1" si="10"/>
        <v/>
      </c>
      <c r="H94" s="144" t="str">
        <f t="shared" ca="1" si="11"/>
        <v/>
      </c>
    </row>
    <row r="95" spans="1:10" ht="18" hidden="1" customHeight="1">
      <c r="A95" s="117"/>
      <c r="B95" s="118"/>
      <c r="C95" s="119"/>
      <c r="D95" s="158" t="str">
        <f t="shared" ca="1" si="5"/>
        <v/>
      </c>
      <c r="E95" s="159" t="str">
        <f t="shared" ca="1" si="6"/>
        <v/>
      </c>
      <c r="F95" s="159" t="str">
        <f t="shared" ca="1" si="7"/>
        <v/>
      </c>
      <c r="G95" s="146" t="str">
        <f t="shared" ca="1" si="10"/>
        <v/>
      </c>
      <c r="H95" s="147" t="str">
        <f t="shared" ca="1" si="11"/>
        <v/>
      </c>
    </row>
    <row r="96" spans="1:10" ht="18" hidden="1" customHeight="1">
      <c r="A96" s="114"/>
      <c r="B96" s="115"/>
      <c r="C96" s="116"/>
      <c r="D96" s="216" t="str">
        <f t="shared" ca="1" si="5"/>
        <v/>
      </c>
      <c r="E96" s="217" t="str">
        <f t="shared" ca="1" si="6"/>
        <v/>
      </c>
      <c r="F96" s="217" t="str">
        <f t="shared" ca="1" si="7"/>
        <v/>
      </c>
      <c r="G96" s="145" t="str">
        <f t="shared" ca="1" si="10"/>
        <v/>
      </c>
      <c r="H96" s="144" t="str">
        <f t="shared" ca="1" si="11"/>
        <v/>
      </c>
    </row>
    <row r="97" spans="1:8" ht="18" hidden="1" customHeight="1">
      <c r="A97" s="117"/>
      <c r="B97" s="118"/>
      <c r="C97" s="119"/>
      <c r="D97" s="158" t="str">
        <f t="shared" ca="1" si="5"/>
        <v/>
      </c>
      <c r="E97" s="159" t="str">
        <f t="shared" ca="1" si="6"/>
        <v/>
      </c>
      <c r="F97" s="159" t="str">
        <f t="shared" ca="1" si="7"/>
        <v/>
      </c>
      <c r="G97" s="146" t="str">
        <f t="shared" ca="1" si="10"/>
        <v/>
      </c>
      <c r="H97" s="147" t="str">
        <f t="shared" ca="1" si="11"/>
        <v/>
      </c>
    </row>
    <row r="98" spans="1:8" ht="18" hidden="1" customHeight="1">
      <c r="A98" s="114"/>
      <c r="B98" s="115"/>
      <c r="C98" s="116"/>
      <c r="D98" s="216" t="str">
        <f t="shared" ca="1" si="5"/>
        <v/>
      </c>
      <c r="E98" s="217" t="str">
        <f t="shared" ca="1" si="6"/>
        <v/>
      </c>
      <c r="F98" s="217" t="str">
        <f t="shared" ca="1" si="7"/>
        <v/>
      </c>
      <c r="G98" s="145" t="str">
        <f t="shared" ca="1" si="10"/>
        <v/>
      </c>
      <c r="H98" s="144" t="str">
        <f t="shared" ca="1" si="11"/>
        <v/>
      </c>
    </row>
    <row r="99" spans="1:8" ht="18" hidden="1" customHeight="1">
      <c r="A99" s="117"/>
      <c r="B99" s="118"/>
      <c r="C99" s="119"/>
      <c r="D99" s="158" t="str">
        <f t="shared" ca="1" si="5"/>
        <v/>
      </c>
      <c r="E99" s="159" t="str">
        <f t="shared" ca="1" si="6"/>
        <v/>
      </c>
      <c r="F99" s="159" t="str">
        <f t="shared" ca="1" si="7"/>
        <v/>
      </c>
      <c r="G99" s="146" t="str">
        <f t="shared" ca="1" si="10"/>
        <v/>
      </c>
      <c r="H99" s="147" t="str">
        <f t="shared" ca="1" si="11"/>
        <v/>
      </c>
    </row>
    <row r="100" spans="1:8" ht="18" hidden="1" customHeight="1">
      <c r="A100" s="114"/>
      <c r="B100" s="115"/>
      <c r="C100" s="116"/>
      <c r="D100" s="216" t="str">
        <f t="shared" ca="1" si="5"/>
        <v/>
      </c>
      <c r="E100" s="217" t="str">
        <f t="shared" ca="1" si="6"/>
        <v/>
      </c>
      <c r="F100" s="217" t="str">
        <f t="shared" ca="1" si="7"/>
        <v/>
      </c>
      <c r="G100" s="145" t="str">
        <f t="shared" ca="1" si="10"/>
        <v/>
      </c>
      <c r="H100" s="144" t="str">
        <f t="shared" ca="1" si="11"/>
        <v/>
      </c>
    </row>
    <row r="101" spans="1:8" ht="18" hidden="1" customHeight="1">
      <c r="A101" s="117"/>
      <c r="B101" s="118"/>
      <c r="C101" s="119"/>
      <c r="D101" s="158" t="str">
        <f t="shared" ca="1" si="5"/>
        <v/>
      </c>
      <c r="E101" s="159" t="str">
        <f t="shared" ca="1" si="6"/>
        <v/>
      </c>
      <c r="F101" s="159" t="str">
        <f t="shared" ca="1" si="7"/>
        <v/>
      </c>
      <c r="G101" s="146" t="str">
        <f t="shared" ca="1" si="10"/>
        <v/>
      </c>
      <c r="H101" s="147" t="str">
        <f t="shared" ca="1" si="11"/>
        <v/>
      </c>
    </row>
    <row r="102" spans="1:8" ht="18" hidden="1" customHeight="1">
      <c r="A102" s="114"/>
      <c r="B102" s="115"/>
      <c r="C102" s="116"/>
      <c r="D102" s="216" t="str">
        <f t="shared" ca="1" si="5"/>
        <v/>
      </c>
      <c r="E102" s="217" t="str">
        <f t="shared" ca="1" si="6"/>
        <v/>
      </c>
      <c r="F102" s="217" t="str">
        <f t="shared" ca="1" si="7"/>
        <v/>
      </c>
      <c r="G102" s="145" t="str">
        <f t="shared" ca="1" si="10"/>
        <v/>
      </c>
      <c r="H102" s="144" t="str">
        <f t="shared" ca="1" si="11"/>
        <v/>
      </c>
    </row>
    <row r="103" spans="1:8" ht="18" hidden="1" customHeight="1">
      <c r="A103" s="117"/>
      <c r="B103" s="118"/>
      <c r="C103" s="119"/>
      <c r="D103" s="158" t="str">
        <f t="shared" ca="1" si="5"/>
        <v/>
      </c>
      <c r="E103" s="159" t="str">
        <f t="shared" ca="1" si="6"/>
        <v/>
      </c>
      <c r="F103" s="159" t="str">
        <f t="shared" ca="1" si="7"/>
        <v/>
      </c>
      <c r="G103" s="146" t="str">
        <f t="shared" ca="1" si="10"/>
        <v/>
      </c>
      <c r="H103" s="147" t="str">
        <f t="shared" ca="1" si="11"/>
        <v/>
      </c>
    </row>
    <row r="104" spans="1:8" ht="18" hidden="1" customHeight="1">
      <c r="A104" s="114"/>
      <c r="B104" s="115"/>
      <c r="C104" s="116"/>
      <c r="D104" s="216" t="str">
        <f t="shared" ca="1" si="5"/>
        <v/>
      </c>
      <c r="E104" s="217" t="str">
        <f t="shared" ca="1" si="6"/>
        <v/>
      </c>
      <c r="F104" s="217" t="str">
        <f t="shared" ca="1" si="7"/>
        <v/>
      </c>
      <c r="G104" s="145" t="str">
        <f t="shared" ca="1" si="10"/>
        <v/>
      </c>
      <c r="H104" s="144" t="str">
        <f t="shared" ca="1" si="11"/>
        <v/>
      </c>
    </row>
    <row r="105" spans="1:8" ht="18" hidden="1" customHeight="1">
      <c r="A105" s="117"/>
      <c r="B105" s="118"/>
      <c r="C105" s="119"/>
      <c r="D105" s="158" t="str">
        <f t="shared" ca="1" si="5"/>
        <v/>
      </c>
      <c r="E105" s="159" t="str">
        <f t="shared" ca="1" si="6"/>
        <v/>
      </c>
      <c r="F105" s="159" t="str">
        <f t="shared" ca="1" si="7"/>
        <v/>
      </c>
      <c r="G105" s="146" t="str">
        <f t="shared" ca="1" si="10"/>
        <v/>
      </c>
      <c r="H105" s="147" t="str">
        <f t="shared" ca="1" si="11"/>
        <v/>
      </c>
    </row>
    <row r="106" spans="1:8" ht="18" hidden="1" customHeight="1">
      <c r="A106" s="114"/>
      <c r="B106" s="115"/>
      <c r="C106" s="116"/>
      <c r="D106" s="216" t="str">
        <f t="shared" ca="1" si="5"/>
        <v/>
      </c>
      <c r="E106" s="217" t="str">
        <f t="shared" ca="1" si="6"/>
        <v/>
      </c>
      <c r="F106" s="217" t="str">
        <f t="shared" ca="1" si="7"/>
        <v/>
      </c>
      <c r="G106" s="145" t="str">
        <f t="shared" ca="1" si="10"/>
        <v/>
      </c>
      <c r="H106" s="144" t="str">
        <f t="shared" ca="1" si="11"/>
        <v/>
      </c>
    </row>
    <row r="107" spans="1:8" ht="18" hidden="1" customHeight="1">
      <c r="A107" s="117"/>
      <c r="B107" s="118"/>
      <c r="C107" s="119"/>
      <c r="D107" s="158" t="str">
        <f t="shared" ca="1" si="5"/>
        <v/>
      </c>
      <c r="E107" s="159" t="str">
        <f t="shared" ca="1" si="6"/>
        <v/>
      </c>
      <c r="F107" s="159" t="str">
        <f t="shared" ca="1" si="7"/>
        <v/>
      </c>
      <c r="G107" s="146" t="str">
        <f t="shared" ca="1" si="10"/>
        <v/>
      </c>
      <c r="H107" s="147" t="str">
        <f t="shared" ca="1" si="11"/>
        <v/>
      </c>
    </row>
    <row r="108" spans="1:8" ht="18" hidden="1" customHeight="1">
      <c r="A108" s="114"/>
      <c r="B108" s="115"/>
      <c r="C108" s="116"/>
      <c r="D108" s="216" t="str">
        <f t="shared" ca="1" si="5"/>
        <v/>
      </c>
      <c r="E108" s="217" t="str">
        <f t="shared" ca="1" si="6"/>
        <v/>
      </c>
      <c r="F108" s="217" t="str">
        <f t="shared" ca="1" si="7"/>
        <v/>
      </c>
      <c r="G108" s="145" t="str">
        <f t="shared" ca="1" si="10"/>
        <v/>
      </c>
      <c r="H108" s="144" t="str">
        <f t="shared" ca="1" si="11"/>
        <v/>
      </c>
    </row>
    <row r="109" spans="1:8" ht="18" hidden="1" customHeight="1">
      <c r="A109" s="117"/>
      <c r="B109" s="118"/>
      <c r="C109" s="119"/>
      <c r="D109" s="158" t="str">
        <f t="shared" ca="1" si="5"/>
        <v/>
      </c>
      <c r="E109" s="159" t="str">
        <f t="shared" ca="1" si="6"/>
        <v/>
      </c>
      <c r="F109" s="159" t="str">
        <f t="shared" ca="1" si="7"/>
        <v/>
      </c>
      <c r="G109" s="146" t="str">
        <f t="shared" ca="1" si="10"/>
        <v/>
      </c>
      <c r="H109" s="147" t="str">
        <f t="shared" ca="1" si="11"/>
        <v/>
      </c>
    </row>
    <row r="110" spans="1:8" ht="18" hidden="1" customHeight="1">
      <c r="A110" s="114"/>
      <c r="B110" s="115"/>
      <c r="C110" s="116"/>
      <c r="D110" s="216" t="str">
        <f t="shared" ca="1" si="5"/>
        <v/>
      </c>
      <c r="E110" s="217" t="str">
        <f t="shared" ca="1" si="6"/>
        <v/>
      </c>
      <c r="F110" s="217" t="str">
        <f t="shared" ca="1" si="7"/>
        <v/>
      </c>
      <c r="G110" s="145" t="str">
        <f t="shared" ca="1" si="10"/>
        <v/>
      </c>
      <c r="H110" s="144" t="str">
        <f t="shared" ca="1" si="11"/>
        <v/>
      </c>
    </row>
    <row r="111" spans="1:8" ht="18" hidden="1" customHeight="1">
      <c r="A111" s="117"/>
      <c r="B111" s="118"/>
      <c r="C111" s="119"/>
      <c r="D111" s="158" t="str">
        <f t="shared" ca="1" si="5"/>
        <v/>
      </c>
      <c r="E111" s="159" t="str">
        <f t="shared" ca="1" si="6"/>
        <v/>
      </c>
      <c r="F111" s="159" t="str">
        <f t="shared" ca="1" si="7"/>
        <v/>
      </c>
      <c r="G111" s="146" t="str">
        <f t="shared" ca="1" si="10"/>
        <v/>
      </c>
      <c r="H111" s="147" t="str">
        <f t="shared" ca="1" si="11"/>
        <v/>
      </c>
    </row>
    <row r="112" spans="1:8" ht="18" hidden="1" customHeight="1">
      <c r="A112" s="114"/>
      <c r="B112" s="115"/>
      <c r="C112" s="116"/>
      <c r="D112" s="216" t="str">
        <f t="shared" ca="1" si="5"/>
        <v/>
      </c>
      <c r="E112" s="217" t="str">
        <f t="shared" ca="1" si="6"/>
        <v/>
      </c>
      <c r="F112" s="217" t="str">
        <f t="shared" ca="1" si="7"/>
        <v/>
      </c>
      <c r="G112" s="145" t="str">
        <f t="shared" ca="1" si="10"/>
        <v/>
      </c>
      <c r="H112" s="144" t="str">
        <f t="shared" ca="1" si="11"/>
        <v/>
      </c>
    </row>
    <row r="113" spans="1:8" ht="18" hidden="1" customHeight="1">
      <c r="A113" s="117"/>
      <c r="B113" s="118"/>
      <c r="C113" s="119"/>
      <c r="D113" s="158" t="str">
        <f t="shared" ca="1" si="5"/>
        <v/>
      </c>
      <c r="E113" s="159" t="str">
        <f t="shared" ca="1" si="6"/>
        <v/>
      </c>
      <c r="F113" s="159" t="str">
        <f t="shared" ca="1" si="7"/>
        <v/>
      </c>
      <c r="G113" s="146" t="str">
        <f t="shared" ca="1" si="10"/>
        <v/>
      </c>
      <c r="H113" s="147" t="str">
        <f t="shared" ca="1" si="11"/>
        <v/>
      </c>
    </row>
    <row r="114" spans="1:8" ht="18" hidden="1" customHeight="1">
      <c r="A114" s="114"/>
      <c r="B114" s="115"/>
      <c r="C114" s="116"/>
      <c r="D114" s="216" t="str">
        <f t="shared" ca="1" si="5"/>
        <v/>
      </c>
      <c r="E114" s="217" t="str">
        <f t="shared" ca="1" si="6"/>
        <v/>
      </c>
      <c r="F114" s="217" t="str">
        <f t="shared" ca="1" si="7"/>
        <v/>
      </c>
      <c r="G114" s="145" t="str">
        <f t="shared" ca="1" si="10"/>
        <v/>
      </c>
      <c r="H114" s="144" t="str">
        <f t="shared" ca="1" si="11"/>
        <v/>
      </c>
    </row>
    <row r="115" spans="1:8" ht="18" hidden="1" customHeight="1">
      <c r="A115" s="117"/>
      <c r="B115" s="118"/>
      <c r="C115" s="119"/>
      <c r="D115" s="158" t="str">
        <f t="shared" ca="1" si="5"/>
        <v/>
      </c>
      <c r="E115" s="159" t="str">
        <f t="shared" ca="1" si="6"/>
        <v/>
      </c>
      <c r="F115" s="159" t="str">
        <f t="shared" ca="1" si="7"/>
        <v/>
      </c>
      <c r="G115" s="146" t="str">
        <f t="shared" ca="1" si="10"/>
        <v/>
      </c>
      <c r="H115" s="147" t="str">
        <f t="shared" ca="1" si="11"/>
        <v/>
      </c>
    </row>
    <row r="116" spans="1:8" ht="18" hidden="1" customHeight="1">
      <c r="A116" s="114"/>
      <c r="B116" s="115"/>
      <c r="C116" s="116"/>
      <c r="D116" s="216" t="str">
        <f t="shared" ca="1" si="5"/>
        <v/>
      </c>
      <c r="E116" s="217" t="str">
        <f t="shared" ca="1" si="6"/>
        <v/>
      </c>
      <c r="F116" s="217" t="str">
        <f t="shared" ca="1" si="7"/>
        <v/>
      </c>
      <c r="G116" s="145" t="str">
        <f t="shared" ca="1" si="10"/>
        <v/>
      </c>
      <c r="H116" s="144" t="str">
        <f t="shared" ca="1" si="11"/>
        <v/>
      </c>
    </row>
    <row r="117" spans="1:8" ht="18" hidden="1" customHeight="1">
      <c r="A117" s="117"/>
      <c r="B117" s="118"/>
      <c r="C117" s="119"/>
      <c r="D117" s="158" t="str">
        <f t="shared" ca="1" si="5"/>
        <v/>
      </c>
      <c r="E117" s="159" t="str">
        <f t="shared" ca="1" si="6"/>
        <v/>
      </c>
      <c r="F117" s="159" t="str">
        <f t="shared" ca="1" si="7"/>
        <v/>
      </c>
      <c r="G117" s="146" t="str">
        <f t="shared" ca="1" si="10"/>
        <v/>
      </c>
      <c r="H117" s="147" t="str">
        <f t="shared" ca="1" si="11"/>
        <v/>
      </c>
    </row>
    <row r="118" spans="1:8" ht="18" hidden="1" customHeight="1">
      <c r="A118" s="114"/>
      <c r="B118" s="115"/>
      <c r="C118" s="116"/>
      <c r="D118" s="216" t="str">
        <f t="shared" ca="1" si="5"/>
        <v/>
      </c>
      <c r="E118" s="217" t="str">
        <f t="shared" ca="1" si="6"/>
        <v/>
      </c>
      <c r="F118" s="217" t="str">
        <f t="shared" ca="1" si="7"/>
        <v/>
      </c>
      <c r="G118" s="145" t="str">
        <f t="shared" ca="1" si="10"/>
        <v/>
      </c>
      <c r="H118" s="144" t="str">
        <f t="shared" ca="1" si="11"/>
        <v/>
      </c>
    </row>
    <row r="119" spans="1:8" ht="18" hidden="1" customHeight="1">
      <c r="A119" s="117"/>
      <c r="B119" s="118"/>
      <c r="C119" s="119"/>
      <c r="D119" s="158" t="str">
        <f t="shared" ca="1" si="5"/>
        <v/>
      </c>
      <c r="E119" s="159" t="str">
        <f t="shared" ca="1" si="6"/>
        <v/>
      </c>
      <c r="F119" s="159" t="str">
        <f t="shared" ca="1" si="7"/>
        <v/>
      </c>
      <c r="G119" s="146" t="str">
        <f t="shared" ca="1" si="10"/>
        <v/>
      </c>
      <c r="H119" s="147" t="str">
        <f t="shared" ca="1" si="11"/>
        <v/>
      </c>
    </row>
    <row r="120" spans="1:8" ht="18" hidden="1" customHeight="1">
      <c r="A120" s="114"/>
      <c r="B120" s="115"/>
      <c r="C120" s="116"/>
      <c r="D120" s="216" t="str">
        <f t="shared" ca="1" si="5"/>
        <v/>
      </c>
      <c r="E120" s="217" t="str">
        <f t="shared" ca="1" si="6"/>
        <v/>
      </c>
      <c r="F120" s="217" t="str">
        <f t="shared" ca="1" si="7"/>
        <v/>
      </c>
      <c r="G120" s="145" t="str">
        <f t="shared" ca="1" si="10"/>
        <v/>
      </c>
      <c r="H120" s="144" t="str">
        <f t="shared" ca="1" si="11"/>
        <v/>
      </c>
    </row>
    <row r="121" spans="1:8" ht="18" hidden="1" customHeight="1">
      <c r="A121" s="117"/>
      <c r="B121" s="118"/>
      <c r="C121" s="119"/>
      <c r="D121" s="158" t="str">
        <f t="shared" ca="1" si="5"/>
        <v/>
      </c>
      <c r="E121" s="159" t="str">
        <f t="shared" ca="1" si="6"/>
        <v/>
      </c>
      <c r="F121" s="159" t="str">
        <f t="shared" ca="1" si="7"/>
        <v/>
      </c>
      <c r="G121" s="146" t="str">
        <f t="shared" ca="1" si="10"/>
        <v/>
      </c>
      <c r="H121" s="147" t="str">
        <f t="shared" ca="1" si="11"/>
        <v/>
      </c>
    </row>
    <row r="122" spans="1:8" ht="18" hidden="1" customHeight="1">
      <c r="A122" s="114"/>
      <c r="B122" s="115"/>
      <c r="C122" s="116"/>
      <c r="D122" s="216" t="str">
        <f t="shared" ca="1" si="5"/>
        <v/>
      </c>
      <c r="E122" s="217" t="str">
        <f t="shared" ca="1" si="6"/>
        <v/>
      </c>
      <c r="F122" s="217" t="str">
        <f t="shared" ca="1" si="7"/>
        <v/>
      </c>
      <c r="G122" s="145" t="str">
        <f t="shared" ca="1" si="10"/>
        <v/>
      </c>
      <c r="H122" s="144" t="str">
        <f t="shared" ca="1" si="11"/>
        <v/>
      </c>
    </row>
    <row r="123" spans="1:8" ht="18" hidden="1" customHeight="1">
      <c r="A123" s="117"/>
      <c r="B123" s="118"/>
      <c r="C123" s="119"/>
      <c r="D123" s="158" t="str">
        <f t="shared" ca="1" si="5"/>
        <v/>
      </c>
      <c r="E123" s="159" t="str">
        <f t="shared" ca="1" si="6"/>
        <v/>
      </c>
      <c r="F123" s="159" t="str">
        <f t="shared" ca="1" si="7"/>
        <v/>
      </c>
      <c r="G123" s="146" t="str">
        <f t="shared" ca="1" si="10"/>
        <v/>
      </c>
      <c r="H123" s="147" t="str">
        <f t="shared" ca="1" si="11"/>
        <v/>
      </c>
    </row>
    <row r="124" spans="1:8" ht="18" hidden="1" customHeight="1">
      <c r="A124" s="114"/>
      <c r="B124" s="115"/>
      <c r="C124" s="116"/>
      <c r="D124" s="216" t="str">
        <f t="shared" ca="1" si="5"/>
        <v/>
      </c>
      <c r="E124" s="217" t="str">
        <f t="shared" ca="1" si="6"/>
        <v/>
      </c>
      <c r="F124" s="217" t="str">
        <f t="shared" ca="1" si="7"/>
        <v/>
      </c>
      <c r="G124" s="145" t="str">
        <f t="shared" ca="1" si="10"/>
        <v/>
      </c>
      <c r="H124" s="144" t="str">
        <f t="shared" ca="1" si="11"/>
        <v/>
      </c>
    </row>
    <row r="125" spans="1:8" ht="18" hidden="1" customHeight="1">
      <c r="A125" s="117"/>
      <c r="B125" s="118"/>
      <c r="C125" s="119"/>
      <c r="D125" s="158" t="str">
        <f t="shared" ca="1" si="5"/>
        <v/>
      </c>
      <c r="E125" s="159" t="str">
        <f t="shared" ca="1" si="6"/>
        <v/>
      </c>
      <c r="F125" s="159" t="str">
        <f t="shared" ca="1" si="7"/>
        <v/>
      </c>
      <c r="G125" s="146" t="str">
        <f t="shared" ref="G125:G168" ca="1" si="12">IF(NOT($B125=""),VLOOKUP($B125,INDIRECT(CONCATENATE($A125,"VLK")),5,0),"")</f>
        <v/>
      </c>
      <c r="H125" s="147" t="str">
        <f t="shared" ref="H125:H168" ca="1" si="13">IF(NOT($B125=""),VLOOKUP($B125,INDIRECT(CONCATENATE($A125,"VLK")),6,0),"")</f>
        <v/>
      </c>
    </row>
    <row r="126" spans="1:8" ht="18" hidden="1" customHeight="1">
      <c r="A126" s="114"/>
      <c r="B126" s="115"/>
      <c r="C126" s="116"/>
      <c r="D126" s="216" t="str">
        <f t="shared" ca="1" si="5"/>
        <v/>
      </c>
      <c r="E126" s="217" t="str">
        <f t="shared" ca="1" si="6"/>
        <v/>
      </c>
      <c r="F126" s="217" t="str">
        <f t="shared" ca="1" si="7"/>
        <v/>
      </c>
      <c r="G126" s="145" t="str">
        <f t="shared" ca="1" si="12"/>
        <v/>
      </c>
      <c r="H126" s="144" t="str">
        <f t="shared" ca="1" si="13"/>
        <v/>
      </c>
    </row>
    <row r="127" spans="1:8" ht="18" hidden="1" customHeight="1">
      <c r="A127" s="117"/>
      <c r="B127" s="118"/>
      <c r="C127" s="119"/>
      <c r="D127" s="158" t="str">
        <f t="shared" ca="1" si="5"/>
        <v/>
      </c>
      <c r="E127" s="159" t="str">
        <f t="shared" ca="1" si="6"/>
        <v/>
      </c>
      <c r="F127" s="159" t="str">
        <f t="shared" ca="1" si="7"/>
        <v/>
      </c>
      <c r="G127" s="146" t="str">
        <f t="shared" ca="1" si="12"/>
        <v/>
      </c>
      <c r="H127" s="147" t="str">
        <f t="shared" ca="1" si="13"/>
        <v/>
      </c>
    </row>
    <row r="128" spans="1:8" ht="18" hidden="1" customHeight="1">
      <c r="A128" s="114"/>
      <c r="B128" s="115"/>
      <c r="C128" s="116"/>
      <c r="D128" s="216" t="str">
        <f t="shared" ca="1" si="5"/>
        <v/>
      </c>
      <c r="E128" s="217" t="str">
        <f t="shared" ca="1" si="6"/>
        <v/>
      </c>
      <c r="F128" s="217" t="str">
        <f t="shared" ca="1" si="7"/>
        <v/>
      </c>
      <c r="G128" s="145" t="str">
        <f t="shared" ca="1" si="12"/>
        <v/>
      </c>
      <c r="H128" s="144" t="str">
        <f t="shared" ca="1" si="13"/>
        <v/>
      </c>
    </row>
    <row r="129" spans="1:8" ht="18" hidden="1" customHeight="1">
      <c r="A129" s="117"/>
      <c r="B129" s="118"/>
      <c r="C129" s="119"/>
      <c r="D129" s="158" t="str">
        <f t="shared" ca="1" si="5"/>
        <v/>
      </c>
      <c r="E129" s="159" t="str">
        <f t="shared" ca="1" si="6"/>
        <v/>
      </c>
      <c r="F129" s="159" t="str">
        <f t="shared" ca="1" si="7"/>
        <v/>
      </c>
      <c r="G129" s="146" t="str">
        <f t="shared" ca="1" si="12"/>
        <v/>
      </c>
      <c r="H129" s="147" t="str">
        <f t="shared" ca="1" si="13"/>
        <v/>
      </c>
    </row>
    <row r="130" spans="1:8" ht="18" hidden="1" customHeight="1">
      <c r="A130" s="114"/>
      <c r="B130" s="115"/>
      <c r="C130" s="116"/>
      <c r="D130" s="216" t="str">
        <f t="shared" ca="1" si="5"/>
        <v/>
      </c>
      <c r="E130" s="217" t="str">
        <f t="shared" ca="1" si="6"/>
        <v/>
      </c>
      <c r="F130" s="217" t="str">
        <f t="shared" ca="1" si="7"/>
        <v/>
      </c>
      <c r="G130" s="145" t="str">
        <f t="shared" ca="1" si="12"/>
        <v/>
      </c>
      <c r="H130" s="144" t="str">
        <f t="shared" ca="1" si="13"/>
        <v/>
      </c>
    </row>
    <row r="131" spans="1:8" ht="18" hidden="1" customHeight="1">
      <c r="A131" s="117"/>
      <c r="B131" s="118"/>
      <c r="C131" s="119"/>
      <c r="D131" s="158" t="str">
        <f t="shared" ca="1" si="5"/>
        <v/>
      </c>
      <c r="E131" s="159" t="str">
        <f t="shared" ca="1" si="6"/>
        <v/>
      </c>
      <c r="F131" s="159" t="str">
        <f t="shared" ca="1" si="7"/>
        <v/>
      </c>
      <c r="G131" s="146" t="str">
        <f t="shared" ca="1" si="12"/>
        <v/>
      </c>
      <c r="H131" s="147" t="str">
        <f t="shared" ca="1" si="13"/>
        <v/>
      </c>
    </row>
    <row r="132" spans="1:8" ht="18" hidden="1" customHeight="1">
      <c r="A132" s="114"/>
      <c r="B132" s="115"/>
      <c r="C132" s="116"/>
      <c r="D132" s="216" t="str">
        <f t="shared" ca="1" si="5"/>
        <v/>
      </c>
      <c r="E132" s="217" t="str">
        <f t="shared" ca="1" si="6"/>
        <v/>
      </c>
      <c r="F132" s="217" t="str">
        <f t="shared" ca="1" si="7"/>
        <v/>
      </c>
      <c r="G132" s="145" t="str">
        <f t="shared" ca="1" si="12"/>
        <v/>
      </c>
      <c r="H132" s="144" t="str">
        <f t="shared" ca="1" si="13"/>
        <v/>
      </c>
    </row>
    <row r="133" spans="1:8" ht="18" hidden="1" customHeight="1">
      <c r="A133" s="117"/>
      <c r="B133" s="118"/>
      <c r="C133" s="119"/>
      <c r="D133" s="158" t="str">
        <f t="shared" ca="1" si="5"/>
        <v/>
      </c>
      <c r="E133" s="159" t="str">
        <f t="shared" ca="1" si="6"/>
        <v/>
      </c>
      <c r="F133" s="159" t="str">
        <f t="shared" ca="1" si="7"/>
        <v/>
      </c>
      <c r="G133" s="146" t="str">
        <f t="shared" ca="1" si="12"/>
        <v/>
      </c>
      <c r="H133" s="147" t="str">
        <f t="shared" ca="1" si="13"/>
        <v/>
      </c>
    </row>
    <row r="134" spans="1:8" ht="18" hidden="1" customHeight="1">
      <c r="A134" s="114"/>
      <c r="B134" s="115"/>
      <c r="C134" s="116"/>
      <c r="D134" s="216" t="str">
        <f t="shared" ca="1" si="5"/>
        <v/>
      </c>
      <c r="E134" s="217" t="str">
        <f t="shared" ca="1" si="6"/>
        <v/>
      </c>
      <c r="F134" s="217" t="str">
        <f t="shared" ca="1" si="7"/>
        <v/>
      </c>
      <c r="G134" s="145" t="str">
        <f t="shared" ca="1" si="12"/>
        <v/>
      </c>
      <c r="H134" s="144" t="str">
        <f t="shared" ca="1" si="13"/>
        <v/>
      </c>
    </row>
    <row r="135" spans="1:8" ht="18" hidden="1" customHeight="1">
      <c r="A135" s="117"/>
      <c r="B135" s="118"/>
      <c r="C135" s="119"/>
      <c r="D135" s="158" t="str">
        <f t="shared" ca="1" si="5"/>
        <v/>
      </c>
      <c r="E135" s="159" t="str">
        <f t="shared" ca="1" si="6"/>
        <v/>
      </c>
      <c r="F135" s="159" t="str">
        <f t="shared" ca="1" si="7"/>
        <v/>
      </c>
      <c r="G135" s="146" t="str">
        <f t="shared" ca="1" si="12"/>
        <v/>
      </c>
      <c r="H135" s="147" t="str">
        <f t="shared" ca="1" si="13"/>
        <v/>
      </c>
    </row>
    <row r="136" spans="1:8" ht="18" hidden="1" customHeight="1">
      <c r="A136" s="114"/>
      <c r="B136" s="115"/>
      <c r="C136" s="116"/>
      <c r="D136" s="216" t="str">
        <f t="shared" ca="1" si="5"/>
        <v/>
      </c>
      <c r="E136" s="217" t="str">
        <f t="shared" ca="1" si="6"/>
        <v/>
      </c>
      <c r="F136" s="217" t="str">
        <f t="shared" ca="1" si="7"/>
        <v/>
      </c>
      <c r="G136" s="145" t="str">
        <f t="shared" ca="1" si="12"/>
        <v/>
      </c>
      <c r="H136" s="144" t="str">
        <f t="shared" ca="1" si="13"/>
        <v/>
      </c>
    </row>
    <row r="137" spans="1:8" ht="18" hidden="1" customHeight="1">
      <c r="A137" s="117"/>
      <c r="B137" s="118"/>
      <c r="C137" s="119"/>
      <c r="D137" s="158" t="str">
        <f t="shared" ca="1" si="5"/>
        <v/>
      </c>
      <c r="E137" s="159" t="str">
        <f t="shared" ca="1" si="6"/>
        <v/>
      </c>
      <c r="F137" s="159" t="str">
        <f t="shared" ca="1" si="7"/>
        <v/>
      </c>
      <c r="G137" s="146" t="str">
        <f t="shared" ca="1" si="12"/>
        <v/>
      </c>
      <c r="H137" s="147" t="str">
        <f t="shared" ca="1" si="13"/>
        <v/>
      </c>
    </row>
    <row r="138" spans="1:8" ht="18" hidden="1" customHeight="1">
      <c r="A138" s="114"/>
      <c r="B138" s="115"/>
      <c r="C138" s="116"/>
      <c r="D138" s="216" t="str">
        <f t="shared" ca="1" si="5"/>
        <v/>
      </c>
      <c r="E138" s="217" t="str">
        <f t="shared" ca="1" si="6"/>
        <v/>
      </c>
      <c r="F138" s="217" t="str">
        <f t="shared" ca="1" si="7"/>
        <v/>
      </c>
      <c r="G138" s="145" t="str">
        <f t="shared" ca="1" si="12"/>
        <v/>
      </c>
      <c r="H138" s="144" t="str">
        <f t="shared" ca="1" si="13"/>
        <v/>
      </c>
    </row>
    <row r="139" spans="1:8" ht="18" hidden="1" customHeight="1">
      <c r="A139" s="117"/>
      <c r="B139" s="118"/>
      <c r="C139" s="119"/>
      <c r="D139" s="158" t="str">
        <f t="shared" ca="1" si="5"/>
        <v/>
      </c>
      <c r="E139" s="159" t="str">
        <f t="shared" ca="1" si="6"/>
        <v/>
      </c>
      <c r="F139" s="159" t="str">
        <f t="shared" ca="1" si="7"/>
        <v/>
      </c>
      <c r="G139" s="146" t="str">
        <f t="shared" ca="1" si="12"/>
        <v/>
      </c>
      <c r="H139" s="147" t="str">
        <f t="shared" ca="1" si="13"/>
        <v/>
      </c>
    </row>
    <row r="140" spans="1:8" ht="18" hidden="1" customHeight="1">
      <c r="A140" s="114"/>
      <c r="B140" s="115"/>
      <c r="C140" s="116"/>
      <c r="D140" s="216" t="str">
        <f t="shared" ca="1" si="5"/>
        <v/>
      </c>
      <c r="E140" s="217" t="str">
        <f t="shared" ca="1" si="6"/>
        <v/>
      </c>
      <c r="F140" s="217" t="str">
        <f t="shared" ca="1" si="7"/>
        <v/>
      </c>
      <c r="G140" s="145" t="str">
        <f t="shared" ca="1" si="12"/>
        <v/>
      </c>
      <c r="H140" s="144" t="str">
        <f t="shared" ca="1" si="13"/>
        <v/>
      </c>
    </row>
    <row r="141" spans="1:8" ht="18" hidden="1" customHeight="1">
      <c r="A141" s="117"/>
      <c r="B141" s="118"/>
      <c r="C141" s="119"/>
      <c r="D141" s="158" t="str">
        <f t="shared" ca="1" si="5"/>
        <v/>
      </c>
      <c r="E141" s="159" t="str">
        <f t="shared" ca="1" si="6"/>
        <v/>
      </c>
      <c r="F141" s="159" t="str">
        <f t="shared" ca="1" si="7"/>
        <v/>
      </c>
      <c r="G141" s="146" t="str">
        <f t="shared" ca="1" si="12"/>
        <v/>
      </c>
      <c r="H141" s="147" t="str">
        <f t="shared" ca="1" si="13"/>
        <v/>
      </c>
    </row>
    <row r="142" spans="1:8" ht="18" hidden="1" customHeight="1">
      <c r="A142" s="114"/>
      <c r="B142" s="115"/>
      <c r="C142" s="116"/>
      <c r="D142" s="216" t="str">
        <f t="shared" ca="1" si="5"/>
        <v/>
      </c>
      <c r="E142" s="217" t="str">
        <f t="shared" ca="1" si="6"/>
        <v/>
      </c>
      <c r="F142" s="217" t="str">
        <f t="shared" ca="1" si="7"/>
        <v/>
      </c>
      <c r="G142" s="145" t="str">
        <f t="shared" ca="1" si="12"/>
        <v/>
      </c>
      <c r="H142" s="144" t="str">
        <f t="shared" ca="1" si="13"/>
        <v/>
      </c>
    </row>
    <row r="143" spans="1:8" ht="18" hidden="1" customHeight="1">
      <c r="A143" s="117"/>
      <c r="B143" s="118"/>
      <c r="C143" s="119"/>
      <c r="D143" s="158" t="str">
        <f t="shared" ca="1" si="5"/>
        <v/>
      </c>
      <c r="E143" s="159" t="str">
        <f t="shared" ca="1" si="6"/>
        <v/>
      </c>
      <c r="F143" s="159" t="str">
        <f t="shared" ca="1" si="7"/>
        <v/>
      </c>
      <c r="G143" s="146" t="str">
        <f t="shared" ca="1" si="12"/>
        <v/>
      </c>
      <c r="H143" s="147" t="str">
        <f t="shared" ca="1" si="13"/>
        <v/>
      </c>
    </row>
    <row r="144" spans="1:8" ht="18" hidden="1" customHeight="1">
      <c r="A144" s="114"/>
      <c r="B144" s="115"/>
      <c r="C144" s="116"/>
      <c r="D144" s="216" t="str">
        <f t="shared" ca="1" si="5"/>
        <v/>
      </c>
      <c r="E144" s="217" t="str">
        <f t="shared" ca="1" si="6"/>
        <v/>
      </c>
      <c r="F144" s="217" t="str">
        <f t="shared" ca="1" si="7"/>
        <v/>
      </c>
      <c r="G144" s="145" t="str">
        <f t="shared" ca="1" si="12"/>
        <v/>
      </c>
      <c r="H144" s="144" t="str">
        <f t="shared" ca="1" si="13"/>
        <v/>
      </c>
    </row>
    <row r="145" spans="1:8" ht="18" hidden="1" customHeight="1">
      <c r="A145" s="117"/>
      <c r="B145" s="118"/>
      <c r="C145" s="119"/>
      <c r="D145" s="158" t="str">
        <f t="shared" ca="1" si="5"/>
        <v/>
      </c>
      <c r="E145" s="159" t="str">
        <f t="shared" ca="1" si="6"/>
        <v/>
      </c>
      <c r="F145" s="159" t="str">
        <f t="shared" ca="1" si="7"/>
        <v/>
      </c>
      <c r="G145" s="146" t="str">
        <f t="shared" ca="1" si="12"/>
        <v/>
      </c>
      <c r="H145" s="147" t="str">
        <f t="shared" ca="1" si="13"/>
        <v/>
      </c>
    </row>
    <row r="146" spans="1:8" ht="18" hidden="1" customHeight="1">
      <c r="A146" s="114"/>
      <c r="B146" s="115"/>
      <c r="C146" s="116"/>
      <c r="D146" s="216" t="str">
        <f t="shared" ca="1" si="5"/>
        <v/>
      </c>
      <c r="E146" s="217" t="str">
        <f t="shared" ca="1" si="6"/>
        <v/>
      </c>
      <c r="F146" s="217" t="str">
        <f t="shared" ca="1" si="7"/>
        <v/>
      </c>
      <c r="G146" s="145" t="str">
        <f t="shared" ca="1" si="12"/>
        <v/>
      </c>
      <c r="H146" s="144" t="str">
        <f t="shared" ca="1" si="13"/>
        <v/>
      </c>
    </row>
    <row r="147" spans="1:8" ht="18" hidden="1" customHeight="1">
      <c r="A147" s="117"/>
      <c r="B147" s="118"/>
      <c r="C147" s="119"/>
      <c r="D147" s="158" t="str">
        <f t="shared" ca="1" si="5"/>
        <v/>
      </c>
      <c r="E147" s="159" t="str">
        <f t="shared" ca="1" si="6"/>
        <v/>
      </c>
      <c r="F147" s="159" t="str">
        <f t="shared" ca="1" si="7"/>
        <v/>
      </c>
      <c r="G147" s="146" t="str">
        <f t="shared" ca="1" si="12"/>
        <v/>
      </c>
      <c r="H147" s="147" t="str">
        <f t="shared" ca="1" si="13"/>
        <v/>
      </c>
    </row>
    <row r="148" spans="1:8" ht="18" hidden="1" customHeight="1">
      <c r="A148" s="114"/>
      <c r="B148" s="115"/>
      <c r="C148" s="116"/>
      <c r="D148" s="216" t="str">
        <f t="shared" ca="1" si="5"/>
        <v/>
      </c>
      <c r="E148" s="217" t="str">
        <f t="shared" ca="1" si="6"/>
        <v/>
      </c>
      <c r="F148" s="217" t="str">
        <f t="shared" ca="1" si="7"/>
        <v/>
      </c>
      <c r="G148" s="145" t="str">
        <f t="shared" ca="1" si="12"/>
        <v/>
      </c>
      <c r="H148" s="144" t="str">
        <f t="shared" ca="1" si="13"/>
        <v/>
      </c>
    </row>
    <row r="149" spans="1:8" ht="18" hidden="1" customHeight="1">
      <c r="A149" s="117"/>
      <c r="B149" s="118"/>
      <c r="C149" s="119"/>
      <c r="D149" s="158" t="str">
        <f t="shared" ca="1" si="5"/>
        <v/>
      </c>
      <c r="E149" s="159" t="str">
        <f t="shared" ca="1" si="6"/>
        <v/>
      </c>
      <c r="F149" s="159" t="str">
        <f t="shared" ca="1" si="7"/>
        <v/>
      </c>
      <c r="G149" s="146" t="str">
        <f t="shared" ca="1" si="12"/>
        <v/>
      </c>
      <c r="H149" s="147" t="str">
        <f t="shared" ca="1" si="13"/>
        <v/>
      </c>
    </row>
    <row r="150" spans="1:8" ht="18" hidden="1" customHeight="1">
      <c r="A150" s="114"/>
      <c r="B150" s="115"/>
      <c r="C150" s="116"/>
      <c r="D150" s="216" t="str">
        <f t="shared" ca="1" si="5"/>
        <v/>
      </c>
      <c r="E150" s="217" t="str">
        <f t="shared" ca="1" si="6"/>
        <v/>
      </c>
      <c r="F150" s="217" t="str">
        <f t="shared" ca="1" si="7"/>
        <v/>
      </c>
      <c r="G150" s="145" t="str">
        <f t="shared" ca="1" si="12"/>
        <v/>
      </c>
      <c r="H150" s="144" t="str">
        <f t="shared" ca="1" si="13"/>
        <v/>
      </c>
    </row>
    <row r="151" spans="1:8" ht="18" hidden="1" customHeight="1">
      <c r="A151" s="117"/>
      <c r="B151" s="118"/>
      <c r="C151" s="119"/>
      <c r="D151" s="158" t="str">
        <f t="shared" ca="1" si="5"/>
        <v/>
      </c>
      <c r="E151" s="159" t="str">
        <f t="shared" ca="1" si="6"/>
        <v/>
      </c>
      <c r="F151" s="159" t="str">
        <f t="shared" ca="1" si="7"/>
        <v/>
      </c>
      <c r="G151" s="146" t="str">
        <f t="shared" ca="1" si="12"/>
        <v/>
      </c>
      <c r="H151" s="147" t="str">
        <f t="shared" ca="1" si="13"/>
        <v/>
      </c>
    </row>
    <row r="152" spans="1:8" ht="18" hidden="1" customHeight="1">
      <c r="A152" s="114"/>
      <c r="B152" s="115"/>
      <c r="C152" s="116"/>
      <c r="D152" s="216" t="str">
        <f t="shared" ca="1" si="5"/>
        <v/>
      </c>
      <c r="E152" s="217" t="str">
        <f t="shared" ca="1" si="6"/>
        <v/>
      </c>
      <c r="F152" s="217" t="str">
        <f t="shared" ca="1" si="7"/>
        <v/>
      </c>
      <c r="G152" s="145" t="str">
        <f t="shared" ca="1" si="12"/>
        <v/>
      </c>
      <c r="H152" s="144" t="str">
        <f t="shared" ca="1" si="13"/>
        <v/>
      </c>
    </row>
    <row r="153" spans="1:8" ht="18" hidden="1" customHeight="1">
      <c r="A153" s="117"/>
      <c r="B153" s="118"/>
      <c r="C153" s="119"/>
      <c r="D153" s="158" t="str">
        <f t="shared" ca="1" si="5"/>
        <v/>
      </c>
      <c r="E153" s="159" t="str">
        <f t="shared" ca="1" si="6"/>
        <v/>
      </c>
      <c r="F153" s="159" t="str">
        <f t="shared" ca="1" si="7"/>
        <v/>
      </c>
      <c r="G153" s="146" t="str">
        <f t="shared" ca="1" si="12"/>
        <v/>
      </c>
      <c r="H153" s="147" t="str">
        <f t="shared" ca="1" si="13"/>
        <v/>
      </c>
    </row>
    <row r="154" spans="1:8" ht="18" hidden="1" customHeight="1">
      <c r="A154" s="114"/>
      <c r="B154" s="115"/>
      <c r="C154" s="116"/>
      <c r="D154" s="216" t="str">
        <f t="shared" ca="1" si="5"/>
        <v/>
      </c>
      <c r="E154" s="217" t="str">
        <f t="shared" ca="1" si="6"/>
        <v/>
      </c>
      <c r="F154" s="217" t="str">
        <f t="shared" ca="1" si="7"/>
        <v/>
      </c>
      <c r="G154" s="145" t="str">
        <f t="shared" ca="1" si="12"/>
        <v/>
      </c>
      <c r="H154" s="144" t="str">
        <f t="shared" ca="1" si="13"/>
        <v/>
      </c>
    </row>
    <row r="155" spans="1:8" ht="18" hidden="1" customHeight="1">
      <c r="A155" s="117"/>
      <c r="B155" s="118"/>
      <c r="C155" s="119"/>
      <c r="D155" s="158" t="str">
        <f t="shared" ca="1" si="5"/>
        <v/>
      </c>
      <c r="E155" s="159" t="str">
        <f t="shared" ca="1" si="6"/>
        <v/>
      </c>
      <c r="F155" s="159" t="str">
        <f t="shared" ca="1" si="7"/>
        <v/>
      </c>
      <c r="G155" s="146" t="str">
        <f t="shared" ca="1" si="12"/>
        <v/>
      </c>
      <c r="H155" s="147" t="str">
        <f t="shared" ca="1" si="13"/>
        <v/>
      </c>
    </row>
    <row r="156" spans="1:8" ht="18" hidden="1" customHeight="1">
      <c r="A156" s="114"/>
      <c r="B156" s="115"/>
      <c r="C156" s="116"/>
      <c r="D156" s="216" t="str">
        <f t="shared" ca="1" si="5"/>
        <v/>
      </c>
      <c r="E156" s="217" t="str">
        <f t="shared" ca="1" si="6"/>
        <v/>
      </c>
      <c r="F156" s="217" t="str">
        <f t="shared" ca="1" si="7"/>
        <v/>
      </c>
      <c r="G156" s="145" t="str">
        <f t="shared" ca="1" si="12"/>
        <v/>
      </c>
      <c r="H156" s="144" t="str">
        <f t="shared" ca="1" si="13"/>
        <v/>
      </c>
    </row>
    <row r="157" spans="1:8" ht="18" hidden="1" customHeight="1">
      <c r="A157" s="117"/>
      <c r="B157" s="118"/>
      <c r="C157" s="119"/>
      <c r="D157" s="158" t="str">
        <f t="shared" ca="1" si="5"/>
        <v/>
      </c>
      <c r="E157" s="159" t="str">
        <f t="shared" ca="1" si="6"/>
        <v/>
      </c>
      <c r="F157" s="159" t="str">
        <f t="shared" ca="1" si="7"/>
        <v/>
      </c>
      <c r="G157" s="146" t="str">
        <f t="shared" ca="1" si="12"/>
        <v/>
      </c>
      <c r="H157" s="147" t="str">
        <f t="shared" ca="1" si="13"/>
        <v/>
      </c>
    </row>
    <row r="158" spans="1:8" ht="18" hidden="1" customHeight="1">
      <c r="A158" s="114"/>
      <c r="B158" s="115"/>
      <c r="C158" s="116"/>
      <c r="D158" s="216" t="str">
        <f t="shared" ca="1" si="5"/>
        <v/>
      </c>
      <c r="E158" s="217" t="str">
        <f t="shared" ca="1" si="6"/>
        <v/>
      </c>
      <c r="F158" s="217" t="str">
        <f t="shared" ca="1" si="7"/>
        <v/>
      </c>
      <c r="G158" s="145" t="str">
        <f t="shared" ca="1" si="12"/>
        <v/>
      </c>
      <c r="H158" s="144" t="str">
        <f t="shared" ca="1" si="13"/>
        <v/>
      </c>
    </row>
    <row r="159" spans="1:8" ht="18" hidden="1" customHeight="1">
      <c r="A159" s="117"/>
      <c r="B159" s="118"/>
      <c r="C159" s="119"/>
      <c r="D159" s="158" t="str">
        <f t="shared" ca="1" si="5"/>
        <v/>
      </c>
      <c r="E159" s="159" t="str">
        <f t="shared" ca="1" si="6"/>
        <v/>
      </c>
      <c r="F159" s="159" t="str">
        <f t="shared" ca="1" si="7"/>
        <v/>
      </c>
      <c r="G159" s="146" t="str">
        <f t="shared" ca="1" si="12"/>
        <v/>
      </c>
      <c r="H159" s="147" t="str">
        <f t="shared" ca="1" si="13"/>
        <v/>
      </c>
    </row>
    <row r="160" spans="1:8" ht="18" hidden="1" customHeight="1">
      <c r="A160" s="114"/>
      <c r="B160" s="115"/>
      <c r="C160" s="116"/>
      <c r="D160" s="216" t="str">
        <f t="shared" ca="1" si="5"/>
        <v/>
      </c>
      <c r="E160" s="217" t="str">
        <f t="shared" ca="1" si="6"/>
        <v/>
      </c>
      <c r="F160" s="217" t="str">
        <f t="shared" ca="1" si="7"/>
        <v/>
      </c>
      <c r="G160" s="145" t="str">
        <f t="shared" ca="1" si="12"/>
        <v/>
      </c>
      <c r="H160" s="144" t="str">
        <f t="shared" ca="1" si="13"/>
        <v/>
      </c>
    </row>
    <row r="161" spans="1:8" ht="18" hidden="1" customHeight="1">
      <c r="A161" s="117"/>
      <c r="B161" s="118"/>
      <c r="C161" s="119"/>
      <c r="D161" s="158" t="str">
        <f t="shared" ca="1" si="5"/>
        <v/>
      </c>
      <c r="E161" s="159" t="str">
        <f t="shared" ca="1" si="6"/>
        <v/>
      </c>
      <c r="F161" s="159" t="str">
        <f t="shared" ca="1" si="7"/>
        <v/>
      </c>
      <c r="G161" s="146" t="str">
        <f t="shared" ca="1" si="12"/>
        <v/>
      </c>
      <c r="H161" s="147" t="str">
        <f t="shared" ca="1" si="13"/>
        <v/>
      </c>
    </row>
    <row r="162" spans="1:8" ht="18" hidden="1" customHeight="1">
      <c r="A162" s="114"/>
      <c r="B162" s="115"/>
      <c r="C162" s="116"/>
      <c r="D162" s="216" t="str">
        <f t="shared" ca="1" si="5"/>
        <v/>
      </c>
      <c r="E162" s="217" t="str">
        <f t="shared" ca="1" si="6"/>
        <v/>
      </c>
      <c r="F162" s="217" t="str">
        <f t="shared" ca="1" si="7"/>
        <v/>
      </c>
      <c r="G162" s="145" t="str">
        <f t="shared" ca="1" si="12"/>
        <v/>
      </c>
      <c r="H162" s="144" t="str">
        <f t="shared" ca="1" si="13"/>
        <v/>
      </c>
    </row>
    <row r="163" spans="1:8" ht="18" hidden="1" customHeight="1">
      <c r="A163" s="117"/>
      <c r="B163" s="118"/>
      <c r="C163" s="119"/>
      <c r="D163" s="158" t="str">
        <f t="shared" ca="1" si="5"/>
        <v/>
      </c>
      <c r="E163" s="159" t="str">
        <f t="shared" ca="1" si="6"/>
        <v/>
      </c>
      <c r="F163" s="159" t="str">
        <f t="shared" ca="1" si="7"/>
        <v/>
      </c>
      <c r="G163" s="146" t="str">
        <f t="shared" ca="1" si="12"/>
        <v/>
      </c>
      <c r="H163" s="147" t="str">
        <f t="shared" ca="1" si="13"/>
        <v/>
      </c>
    </row>
    <row r="164" spans="1:8" ht="18" hidden="1" customHeight="1">
      <c r="A164" s="114"/>
      <c r="B164" s="115"/>
      <c r="C164" s="116"/>
      <c r="D164" s="216" t="str">
        <f t="shared" ca="1" si="5"/>
        <v/>
      </c>
      <c r="E164" s="217" t="str">
        <f t="shared" ca="1" si="6"/>
        <v/>
      </c>
      <c r="F164" s="217" t="str">
        <f t="shared" ca="1" si="7"/>
        <v/>
      </c>
      <c r="G164" s="145" t="str">
        <f t="shared" ca="1" si="12"/>
        <v/>
      </c>
      <c r="H164" s="144" t="str">
        <f t="shared" ca="1" si="13"/>
        <v/>
      </c>
    </row>
    <row r="165" spans="1:8" ht="18" hidden="1" customHeight="1">
      <c r="A165" s="117"/>
      <c r="B165" s="118"/>
      <c r="C165" s="119"/>
      <c r="D165" s="158" t="str">
        <f t="shared" ca="1" si="5"/>
        <v/>
      </c>
      <c r="E165" s="159" t="str">
        <f t="shared" ca="1" si="6"/>
        <v/>
      </c>
      <c r="F165" s="159" t="str">
        <f t="shared" ca="1" si="7"/>
        <v/>
      </c>
      <c r="G165" s="146" t="str">
        <f t="shared" ca="1" si="12"/>
        <v/>
      </c>
      <c r="H165" s="147" t="str">
        <f t="shared" ca="1" si="13"/>
        <v/>
      </c>
    </row>
    <row r="166" spans="1:8" ht="18" hidden="1" customHeight="1">
      <c r="A166" s="114"/>
      <c r="B166" s="115"/>
      <c r="C166" s="116"/>
      <c r="D166" s="216" t="str">
        <f t="shared" ca="1" si="5"/>
        <v/>
      </c>
      <c r="E166" s="217" t="str">
        <f t="shared" ca="1" si="6"/>
        <v/>
      </c>
      <c r="F166" s="217" t="str">
        <f t="shared" ca="1" si="7"/>
        <v/>
      </c>
      <c r="G166" s="145" t="str">
        <f t="shared" ca="1" si="12"/>
        <v/>
      </c>
      <c r="H166" s="144" t="str">
        <f t="shared" ca="1" si="13"/>
        <v/>
      </c>
    </row>
    <row r="167" spans="1:8" ht="18" hidden="1" customHeight="1">
      <c r="A167" s="117"/>
      <c r="B167" s="118"/>
      <c r="C167" s="119"/>
      <c r="D167" s="158" t="str">
        <f t="shared" ca="1" si="5"/>
        <v/>
      </c>
      <c r="E167" s="159" t="str">
        <f t="shared" ca="1" si="6"/>
        <v/>
      </c>
      <c r="F167" s="159" t="str">
        <f t="shared" ca="1" si="7"/>
        <v/>
      </c>
      <c r="G167" s="146" t="str">
        <f t="shared" ca="1" si="12"/>
        <v/>
      </c>
      <c r="H167" s="147" t="str">
        <f t="shared" ca="1" si="13"/>
        <v/>
      </c>
    </row>
    <row r="168" spans="1:8" ht="18" hidden="1" customHeight="1" thickBot="1">
      <c r="A168" s="114"/>
      <c r="B168" s="115"/>
      <c r="C168" s="116"/>
      <c r="D168" s="218" t="str">
        <f t="shared" ca="1" si="5"/>
        <v/>
      </c>
      <c r="E168" s="219" t="str">
        <f t="shared" ca="1" si="6"/>
        <v/>
      </c>
      <c r="F168" s="219" t="str">
        <f t="shared" ca="1" si="7"/>
        <v/>
      </c>
      <c r="G168" s="220" t="str">
        <f t="shared" ca="1" si="12"/>
        <v/>
      </c>
      <c r="H168" s="221" t="str">
        <f t="shared" ca="1" si="13"/>
        <v/>
      </c>
    </row>
    <row r="169" spans="1:8" ht="18" customHeight="1">
      <c r="A169" s="103"/>
      <c r="B169" s="103"/>
    </row>
  </sheetData>
  <mergeCells count="23">
    <mergeCell ref="A5:A7"/>
    <mergeCell ref="A37:C37"/>
    <mergeCell ref="A38:C38"/>
    <mergeCell ref="E38:E39"/>
    <mergeCell ref="F38:F39"/>
    <mergeCell ref="D38:D39"/>
    <mergeCell ref="A21:C26"/>
    <mergeCell ref="D21:D26"/>
    <mergeCell ref="A18:C20"/>
    <mergeCell ref="D18:D20"/>
    <mergeCell ref="A16:A17"/>
    <mergeCell ref="J83:J88"/>
    <mergeCell ref="D36:E36"/>
    <mergeCell ref="J37:J38"/>
    <mergeCell ref="J39:J43"/>
    <mergeCell ref="J46:J47"/>
    <mergeCell ref="J48:J56"/>
    <mergeCell ref="J59:J60"/>
    <mergeCell ref="J61:J78"/>
    <mergeCell ref="J81:J82"/>
    <mergeCell ref="G38:G39"/>
    <mergeCell ref="H38:H39"/>
    <mergeCell ref="D37:H37"/>
  </mergeCells>
  <phoneticPr fontId="11"/>
  <conditionalFormatting sqref="A40:B168">
    <cfRule type="expression" dxfId="83" priority="12">
      <formula>IF($C40="何もしない",TRUE,FALSE)</formula>
    </cfRule>
  </conditionalFormatting>
  <conditionalFormatting sqref="A21:D26">
    <cfRule type="expression" dxfId="82" priority="11">
      <formula>IF(NOT($D$18="カスタム項目を利用している"),TRUE,FALSE)</formula>
    </cfRule>
  </conditionalFormatting>
  <conditionalFormatting sqref="A27:D30">
    <cfRule type="expression" dxfId="81" priority="10">
      <formula>IF(NOT($D$21="一部を別項目で管理している"),TRUE,FALSE)</formula>
    </cfRule>
  </conditionalFormatting>
  <conditionalFormatting sqref="A40:H168">
    <cfRule type="expression" dxfId="80" priority="8">
      <formula>IF($B$36="何もしない",TRUE,FALSE)</formula>
    </cfRule>
  </conditionalFormatting>
  <conditionalFormatting sqref="B7:C15">
    <cfRule type="expression" dxfId="79" priority="9">
      <formula>IF($D7="何もしない",TRUE,FALSE)</formula>
    </cfRule>
  </conditionalFormatting>
  <conditionalFormatting sqref="B16:C17">
    <cfRule type="expression" dxfId="78" priority="1">
      <formula>IF($D16="何もしない",1,0)</formula>
    </cfRule>
  </conditionalFormatting>
  <conditionalFormatting sqref="B27:C30">
    <cfRule type="expression" dxfId="77" priority="2">
      <formula>IF($D27="何もしない",1,0)</formula>
    </cfRule>
  </conditionalFormatting>
  <conditionalFormatting sqref="B5:D5">
    <cfRule type="expression" dxfId="76" priority="5">
      <formula>IF(NOT(OR($E$5="法人単位で登録",AND($E$5="事業部や拠点単位で登録",$E$6="法人名のみが記載されている"),AND($E$5="事業部や拠点単位で登録",$E$6="事業部名や拠点名が含まれている",$E$7="拠点はすべて親取引先と関連づけており、親取引先に法人名が記載されている"))),1,0)</formula>
    </cfRule>
  </conditionalFormatting>
  <conditionalFormatting sqref="B6:D6">
    <cfRule type="expression" dxfId="75" priority="6">
      <formula>IF(NOT(AND($E$5="事業部や拠点単位で登録",$E$6="事業部名や拠点名が含まれている",$E$7="拠点はすべて親取引先と関連づけており、親取引先に法人名が記載されている")),1,0)</formula>
    </cfRule>
  </conditionalFormatting>
  <conditionalFormatting sqref="B7:D7">
    <cfRule type="expression" dxfId="74" priority="7">
      <formula>IF(NOT(AND($E$5="事業部や拠点単位で登録",$E$6="事業部名や拠点名が含まれている",$E$7="独自のカスタム項目を準備しており、そこへ記載している")),1,0)</formula>
    </cfRule>
  </conditionalFormatting>
  <conditionalFormatting sqref="B16:D16">
    <cfRule type="expression" dxfId="73" priority="4">
      <formula>IF(NOT($D$18="標準項目を利用している"),1,0)</formula>
    </cfRule>
  </conditionalFormatting>
  <conditionalFormatting sqref="B17:D17">
    <cfRule type="expression" dxfId="72" priority="3">
      <formula>IF(NOT(AND($D$18="カスタム項目を利用している",$D$21="すべてひとつの項目に入力している")),1,0)</formula>
    </cfRule>
  </conditionalFormatting>
  <conditionalFormatting sqref="D40:F168">
    <cfRule type="expression" dxfId="71" priority="13">
      <formula>IF($C40="何もしない",TRUE,FALSE)</formula>
    </cfRule>
  </conditionalFormatting>
  <dataValidations count="16">
    <dataValidation type="list" allowBlank="1" showInputMessage="1" showErrorMessage="1" sqref="D18:D20" xr:uid="{4733F04F-00F6-6D40-BE87-152CCDA07F35}">
      <formula1>INDIRECT("住所分割読み込み")</formula1>
    </dataValidation>
    <dataValidation type="list" allowBlank="1" showInputMessage="1" showErrorMessage="1" sqref="D7:D17 D27:D30" xr:uid="{8918BA84-17D2-FE44-8B43-E59BC464C15C}">
      <formula1>INDIRECT("読み込み優先順位")</formula1>
    </dataValidation>
    <dataValidation type="list" allowBlank="1" showInputMessage="1" showErrorMessage="1" sqref="C40" xr:uid="{2D530F4E-8C62-B240-9D2F-D3E9E38A9305}">
      <formula1>INDIRECT("必須"&amp;$B$36)</formula1>
    </dataValidation>
    <dataValidation type="list" allowBlank="1" showInputMessage="1" showErrorMessage="1" sqref="H45 A45" xr:uid="{E2876E80-4584-664A-981A-CE01889B6494}">
      <formula1>INDIRECT($A$36&amp;"Email")</formula1>
    </dataValidation>
    <dataValidation type="list" allowBlank="1" showInputMessage="1" showErrorMessage="1" sqref="H44 A44" xr:uid="{047AFB7C-BC24-5748-BC95-7C86D0E15D1A}">
      <formula1>INDIRECT($A$36&amp;"MobilePhone")</formula1>
    </dataValidation>
    <dataValidation type="list" allowBlank="1" showInputMessage="1" showErrorMessage="1" sqref="H55 A55" xr:uid="{F3E2E3D3-69C6-EF4F-8FE4-497D99DBBB39}">
      <formula1>INDIRECT($A$36&amp;"Fax")</formula1>
    </dataValidation>
    <dataValidation type="list" allowBlank="1" showInputMessage="1" showErrorMessage="1" sqref="H54 A54" xr:uid="{1D5EBFC0-9817-8F41-98EC-67627B0C77B1}">
      <formula1>INDIRECT($A$36&amp;"Phone")</formula1>
    </dataValidation>
    <dataValidation type="list" allowBlank="1" showInputMessage="1" showErrorMessage="1" sqref="H49 H53 A49 A53" xr:uid="{F7766927-B47A-5E4E-B57F-D79C03BDE54F}">
      <formula1>INDIRECT($A$36&amp;"Street")</formula1>
    </dataValidation>
    <dataValidation type="list" allowBlank="1" showInputMessage="1" showErrorMessage="1" sqref="H48 H52 A48 A52" xr:uid="{CCB9E5DD-85EA-664A-85F7-BA8278D127B6}">
      <formula1>INDIRECT($A$36&amp;"City")</formula1>
    </dataValidation>
    <dataValidation type="list" allowBlank="1" showInputMessage="1" showErrorMessage="1" sqref="H47 H51 A47 A51" xr:uid="{8D9F1E24-AF46-F046-81D4-7B9D33FA6B7A}">
      <formula1>INDIRECT($A$36&amp;"State")</formula1>
    </dataValidation>
    <dataValidation type="list" allowBlank="1" showInputMessage="1" showErrorMessage="1" sqref="H46 H50 A46 A50" xr:uid="{F80AA5D3-C095-3540-AC49-189357F05B81}">
      <formula1>INDIRECT($A$36&amp;"PostalCode")</formula1>
    </dataValidation>
    <dataValidation type="list" allowBlank="1" showInputMessage="1" showErrorMessage="1" sqref="D21:D26" xr:uid="{BAEBDCF5-8153-724C-9AEE-89B8D261E11A}">
      <formula1>"▼いずれかを選択してください,すべてひとつの項目に入力している,一部を別項目で管理している"</formula1>
    </dataValidation>
    <dataValidation type="list" allowBlank="1" showInputMessage="1" showErrorMessage="1" sqref="C41:C168" xr:uid="{5D5D2A8F-7767-9949-A2E9-846BF4321CC9}">
      <formula1>INDIRECT($B$36)</formula1>
    </dataValidation>
    <dataValidation type="list" allowBlank="1" showInputMessage="1" showErrorMessage="1" sqref="I58:I168 B58:B168" xr:uid="{885B07DF-8B89-3A41-9012-D8E106812B07}">
      <formula1>INDIRECT(A58)</formula1>
    </dataValidation>
    <dataValidation type="list" allowBlank="1" showInputMessage="1" showErrorMessage="1" sqref="B16" xr:uid="{4E6D3809-CFEA-804A-880C-9964F924CB91}">
      <formula1>"住所（郵送先）, 住所（その他）"</formula1>
    </dataValidation>
    <dataValidation type="list" allowBlank="1" showInputMessage="1" showErrorMessage="1" sqref="C36" xr:uid="{F82BE7E4-6177-0440-BC90-E21B50777A91}">
      <formula1>"▼いずれかを選択してください,CSV,カンマ,セミコロン,スペース,区切り文字なし"</formula1>
    </dataValidation>
  </dataValidations>
  <hyperlinks>
    <hyperlink ref="D36" r:id="rId1" display="※CI設定項目の詳細についてはサポートサイトを参照してください。" xr:uid="{7BBD69A3-BD9F-4B41-81E6-FCC5A0042EBA}"/>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7D00F068-34E4-8646-A099-A8126D559607}">
          <x14:formula1>
            <xm:f>IF($A$36="会社",選択肢!$F$2:$F$7,選択肢!$A$2:$A$8)</xm:f>
          </x14:formula1>
          <xm:sqref>A58:A168</xm:sqref>
        </x14:dataValidation>
        <x14:dataValidation type="list" allowBlank="1" showInputMessage="1" showErrorMessage="1" xr:uid="{AE37109D-B6CD-7E48-9D78-BB731584D845}">
          <x14:formula1>
            <xm:f>更新ポリシー!$A$1:$A$4</xm:f>
          </x14:formula1>
          <xm:sqref>B36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0FEDF-3D0B-C64F-8C7C-85C447F9BCC6}">
  <sheetPr codeName="Sheet8"/>
  <dimension ref="A1:J182"/>
  <sheetViews>
    <sheetView showGridLines="0" zoomScaleNormal="100" workbookViewId="0"/>
  </sheetViews>
  <sheetFormatPr defaultColWidth="9" defaultRowHeight="16.2"/>
  <cols>
    <col min="1" max="1" width="31.44140625" style="62" customWidth="1"/>
    <col min="2" max="2" width="57.44140625" style="62" bestFit="1" customWidth="1"/>
    <col min="3" max="3" width="32.6640625" style="62" customWidth="1"/>
    <col min="4" max="4" width="47.6640625" style="62" customWidth="1"/>
    <col min="5" max="5" width="36.6640625" style="62" bestFit="1" customWidth="1"/>
    <col min="6" max="6" width="24.33203125" style="62" customWidth="1"/>
    <col min="7" max="7" width="24.6640625" style="62" bestFit="1" customWidth="1"/>
    <col min="8" max="8" width="11.6640625" style="62" bestFit="1" customWidth="1"/>
    <col min="9" max="9" width="9" style="62"/>
    <col min="10" max="10" width="117.6640625" style="62" customWidth="1"/>
    <col min="11" max="16384" width="9" style="62"/>
  </cols>
  <sheetData>
    <row r="1" spans="1:7" ht="25.35" customHeight="1" thickBot="1">
      <c r="A1" s="65" t="s">
        <v>245</v>
      </c>
    </row>
    <row r="2" spans="1:7" ht="18" customHeight="1" thickBot="1">
      <c r="A2" s="66" t="s">
        <v>1</v>
      </c>
      <c r="B2" s="67" t="s">
        <v>2</v>
      </c>
      <c r="C2" s="137"/>
      <c r="D2" s="137"/>
      <c r="E2" s="68"/>
      <c r="F2" s="68"/>
      <c r="G2" s="68"/>
    </row>
    <row r="3" spans="1:7" ht="25.35" customHeight="1" thickBot="1">
      <c r="A3" s="92" t="s">
        <v>246</v>
      </c>
      <c r="B3" s="69" t="s">
        <v>247</v>
      </c>
      <c r="C3" s="70"/>
    </row>
    <row r="4" spans="1:7" ht="22.35" customHeight="1">
      <c r="A4" s="257" t="s">
        <v>10</v>
      </c>
      <c r="B4" s="258" t="s">
        <v>11</v>
      </c>
      <c r="C4" s="258" t="s">
        <v>12</v>
      </c>
      <c r="D4" s="259" t="s">
        <v>158</v>
      </c>
      <c r="E4" s="71"/>
    </row>
    <row r="5" spans="1:7" ht="22.35" customHeight="1">
      <c r="A5" s="354" t="s">
        <v>14</v>
      </c>
      <c r="B5" s="245" t="s">
        <v>248</v>
      </c>
      <c r="C5" s="245" t="s">
        <v>249</v>
      </c>
      <c r="D5" s="249" t="s">
        <v>24</v>
      </c>
    </row>
    <row r="6" spans="1:7" ht="22.35" customHeight="1">
      <c r="A6" s="260" t="s">
        <v>163</v>
      </c>
      <c r="B6" s="93" t="s">
        <v>163</v>
      </c>
      <c r="C6" s="93" t="s">
        <v>164</v>
      </c>
      <c r="D6" s="251" t="s">
        <v>24</v>
      </c>
    </row>
    <row r="7" spans="1:7" ht="22.35" customHeight="1">
      <c r="A7" s="354" t="s">
        <v>165</v>
      </c>
      <c r="B7" s="245" t="s">
        <v>165</v>
      </c>
      <c r="C7" s="245" t="s">
        <v>166</v>
      </c>
      <c r="D7" s="249" t="s">
        <v>24</v>
      </c>
    </row>
    <row r="8" spans="1:7" ht="22.35" customHeight="1">
      <c r="A8" s="260" t="s">
        <v>167</v>
      </c>
      <c r="B8" s="93" t="s">
        <v>167</v>
      </c>
      <c r="C8" s="93" t="s">
        <v>168</v>
      </c>
      <c r="D8" s="251" t="s">
        <v>24</v>
      </c>
    </row>
    <row r="9" spans="1:7" ht="22.35" customHeight="1">
      <c r="A9" s="354" t="s">
        <v>169</v>
      </c>
      <c r="B9" s="94" t="s">
        <v>31</v>
      </c>
      <c r="C9" s="94"/>
      <c r="D9" s="249"/>
    </row>
    <row r="10" spans="1:7" ht="22.35" customHeight="1">
      <c r="A10" s="250" t="s">
        <v>21</v>
      </c>
      <c r="B10" s="93" t="s">
        <v>22</v>
      </c>
      <c r="C10" s="93" t="s">
        <v>23</v>
      </c>
      <c r="D10" s="251" t="s">
        <v>24</v>
      </c>
    </row>
    <row r="11" spans="1:7" ht="22.35" customHeight="1">
      <c r="A11" s="256" t="s">
        <v>171</v>
      </c>
      <c r="B11" s="245" t="s">
        <v>172</v>
      </c>
      <c r="C11" s="245" t="s">
        <v>173</v>
      </c>
      <c r="D11" s="249" t="s">
        <v>24</v>
      </c>
    </row>
    <row r="12" spans="1:7" ht="22.35" customHeight="1">
      <c r="A12" s="260" t="s">
        <v>25</v>
      </c>
      <c r="B12" s="93" t="s">
        <v>26</v>
      </c>
      <c r="C12" s="93" t="s">
        <v>26</v>
      </c>
      <c r="D12" s="251" t="s">
        <v>24</v>
      </c>
    </row>
    <row r="13" spans="1:7" ht="22.35" customHeight="1">
      <c r="A13" s="256" t="s">
        <v>174</v>
      </c>
      <c r="B13" s="245" t="s">
        <v>175</v>
      </c>
      <c r="C13" s="245" t="s">
        <v>176</v>
      </c>
      <c r="D13" s="249" t="s">
        <v>24</v>
      </c>
    </row>
    <row r="14" spans="1:7" ht="22.35" customHeight="1">
      <c r="A14" s="250" t="s">
        <v>27</v>
      </c>
      <c r="B14" s="93" t="s">
        <v>28</v>
      </c>
      <c r="C14" s="93" t="s">
        <v>29</v>
      </c>
      <c r="D14" s="251" t="s">
        <v>24</v>
      </c>
    </row>
    <row r="15" spans="1:7" ht="22.35" customHeight="1">
      <c r="A15" s="406" t="s">
        <v>177</v>
      </c>
      <c r="B15" s="245" t="s">
        <v>250</v>
      </c>
      <c r="C15" s="245" t="s">
        <v>251</v>
      </c>
      <c r="D15" s="261" t="s">
        <v>24</v>
      </c>
    </row>
    <row r="16" spans="1:7" ht="22.35" customHeight="1">
      <c r="A16" s="407"/>
      <c r="B16" s="245" t="s">
        <v>179</v>
      </c>
      <c r="C16" s="245"/>
      <c r="D16" s="261" t="s">
        <v>24</v>
      </c>
    </row>
    <row r="17" spans="1:4" ht="22.35" customHeight="1">
      <c r="A17" s="399" t="s">
        <v>252</v>
      </c>
      <c r="B17" s="400"/>
      <c r="C17" s="400"/>
      <c r="D17" s="404" t="s">
        <v>24</v>
      </c>
    </row>
    <row r="18" spans="1:4" ht="22.35" customHeight="1">
      <c r="A18" s="401"/>
      <c r="B18" s="400"/>
      <c r="C18" s="400"/>
      <c r="D18" s="404"/>
    </row>
    <row r="19" spans="1:4" ht="22.35" customHeight="1">
      <c r="A19" s="401"/>
      <c r="B19" s="400"/>
      <c r="C19" s="400"/>
      <c r="D19" s="404"/>
    </row>
    <row r="20" spans="1:4" ht="22.35" customHeight="1">
      <c r="A20" s="399" t="s">
        <v>181</v>
      </c>
      <c r="B20" s="400"/>
      <c r="C20" s="400"/>
      <c r="D20" s="402" t="s">
        <v>7</v>
      </c>
    </row>
    <row r="21" spans="1:4" ht="22.35" customHeight="1">
      <c r="A21" s="401"/>
      <c r="B21" s="400"/>
      <c r="C21" s="400"/>
      <c r="D21" s="402"/>
    </row>
    <row r="22" spans="1:4" ht="22.35" customHeight="1">
      <c r="A22" s="401"/>
      <c r="B22" s="400"/>
      <c r="C22" s="400"/>
      <c r="D22" s="402"/>
    </row>
    <row r="23" spans="1:4" ht="22.35" customHeight="1">
      <c r="A23" s="401"/>
      <c r="B23" s="400"/>
      <c r="C23" s="400"/>
      <c r="D23" s="402"/>
    </row>
    <row r="24" spans="1:4" ht="22.35" customHeight="1">
      <c r="A24" s="401"/>
      <c r="B24" s="400"/>
      <c r="C24" s="400"/>
      <c r="D24" s="402"/>
    </row>
    <row r="25" spans="1:4" ht="22.35" customHeight="1">
      <c r="A25" s="401"/>
      <c r="B25" s="400"/>
      <c r="C25" s="400"/>
      <c r="D25" s="402"/>
    </row>
    <row r="26" spans="1:4" ht="22.35" customHeight="1">
      <c r="A26" s="354" t="s">
        <v>182</v>
      </c>
      <c r="B26" s="93" t="s">
        <v>37</v>
      </c>
      <c r="C26" s="93" t="s">
        <v>253</v>
      </c>
      <c r="D26" s="251" t="s">
        <v>24</v>
      </c>
    </row>
    <row r="27" spans="1:4" ht="22.35" customHeight="1">
      <c r="A27" s="250" t="s">
        <v>38</v>
      </c>
      <c r="B27" s="245" t="s">
        <v>38</v>
      </c>
      <c r="C27" s="245" t="s">
        <v>254</v>
      </c>
      <c r="D27" s="261" t="s">
        <v>24</v>
      </c>
    </row>
    <row r="28" spans="1:4" ht="22.35" customHeight="1">
      <c r="A28" s="354" t="s">
        <v>255</v>
      </c>
      <c r="B28" s="93" t="s">
        <v>256</v>
      </c>
      <c r="C28" s="93" t="s">
        <v>257</v>
      </c>
      <c r="D28" s="251" t="s">
        <v>24</v>
      </c>
    </row>
    <row r="29" spans="1:4" ht="22.35" customHeight="1" thickBot="1">
      <c r="A29" s="252" t="s">
        <v>40</v>
      </c>
      <c r="B29" s="262" t="s">
        <v>258</v>
      </c>
      <c r="C29" s="262" t="s">
        <v>259</v>
      </c>
      <c r="D29" s="263" t="s">
        <v>24</v>
      </c>
    </row>
    <row r="30" spans="1:4" ht="18" customHeight="1">
      <c r="A30" s="73" t="s">
        <v>41</v>
      </c>
    </row>
    <row r="31" spans="1:4" ht="18" customHeight="1">
      <c r="A31" s="73"/>
    </row>
    <row r="33" spans="1:10" ht="25.35" hidden="1" customHeight="1" thickBot="1">
      <c r="A33" s="65" t="s">
        <v>260</v>
      </c>
    </row>
    <row r="34" spans="1:10" ht="18" hidden="1" customHeight="1" thickBot="1">
      <c r="A34" s="74" t="s">
        <v>43</v>
      </c>
      <c r="B34" s="74" t="s">
        <v>261</v>
      </c>
      <c r="C34" s="74" t="s">
        <v>45</v>
      </c>
      <c r="D34" s="68"/>
      <c r="E34" s="68"/>
    </row>
    <row r="35" spans="1:10" ht="25.35" hidden="1" customHeight="1" thickBot="1">
      <c r="A35" s="64" t="s">
        <v>262</v>
      </c>
      <c r="B35" s="102" t="s">
        <v>47</v>
      </c>
      <c r="C35" s="102" t="s">
        <v>48</v>
      </c>
      <c r="D35" s="423" t="s">
        <v>191</v>
      </c>
      <c r="E35" s="424"/>
    </row>
    <row r="36" spans="1:10" ht="18" hidden="1" customHeight="1" thickBot="1">
      <c r="A36" s="411" t="s">
        <v>192</v>
      </c>
      <c r="B36" s="411"/>
      <c r="C36" s="411"/>
      <c r="D36" s="413" t="s">
        <v>193</v>
      </c>
      <c r="E36" s="414"/>
      <c r="F36" s="414"/>
      <c r="G36" s="414"/>
      <c r="H36" s="415"/>
      <c r="J36" s="387" t="s">
        <v>52</v>
      </c>
    </row>
    <row r="37" spans="1:10" ht="18" hidden="1" customHeight="1" thickBot="1">
      <c r="A37" s="416" t="s">
        <v>53</v>
      </c>
      <c r="B37" s="416"/>
      <c r="C37" s="416"/>
      <c r="D37" s="418" t="s">
        <v>194</v>
      </c>
      <c r="E37" s="420" t="s">
        <v>55</v>
      </c>
      <c r="F37" s="420" t="s">
        <v>56</v>
      </c>
      <c r="G37" s="420" t="s">
        <v>57</v>
      </c>
      <c r="H37" s="410" t="s">
        <v>58</v>
      </c>
      <c r="J37" s="388"/>
    </row>
    <row r="38" spans="1:10" ht="18" hidden="1" customHeight="1" thickBot="1">
      <c r="A38" s="76" t="s">
        <v>59</v>
      </c>
      <c r="B38" s="77" t="s">
        <v>60</v>
      </c>
      <c r="C38" s="105" t="s">
        <v>61</v>
      </c>
      <c r="D38" s="418"/>
      <c r="E38" s="420"/>
      <c r="F38" s="420"/>
      <c r="G38" s="420"/>
      <c r="H38" s="410"/>
      <c r="J38" s="384" t="s">
        <v>62</v>
      </c>
    </row>
    <row r="39" spans="1:10" ht="18" hidden="1" customHeight="1">
      <c r="A39" s="130" t="s">
        <v>24</v>
      </c>
      <c r="B39" s="120" t="str">
        <f ca="1">VLOOKUP(A39,INDIRECT(CONCATENATE($A$35,"Name選択肢")),2)</f>
        <v>-</v>
      </c>
      <c r="C39" s="152" t="s">
        <v>63</v>
      </c>
      <c r="D39" s="156" t="s">
        <v>263</v>
      </c>
      <c r="E39" s="157" t="s">
        <v>264</v>
      </c>
      <c r="F39" s="157" t="s">
        <v>94</v>
      </c>
      <c r="G39" s="150" t="s">
        <v>67</v>
      </c>
      <c r="H39" s="163" t="s">
        <v>67</v>
      </c>
      <c r="J39" s="395"/>
    </row>
    <row r="40" spans="1:10" ht="18" hidden="1" customHeight="1">
      <c r="A40" s="121" t="s">
        <v>195</v>
      </c>
      <c r="B40" s="122" t="s">
        <v>196</v>
      </c>
      <c r="C40" s="153" t="s">
        <v>63</v>
      </c>
      <c r="D40" s="106" t="s">
        <v>197</v>
      </c>
      <c r="E40" s="142" t="s">
        <v>198</v>
      </c>
      <c r="F40" s="142" t="s">
        <v>94</v>
      </c>
      <c r="G40" s="165" t="s">
        <v>67</v>
      </c>
      <c r="H40" s="164" t="s">
        <v>67</v>
      </c>
      <c r="J40" s="395"/>
    </row>
    <row r="41" spans="1:10" ht="18" hidden="1" customHeight="1">
      <c r="A41" s="123" t="s">
        <v>199</v>
      </c>
      <c r="B41" s="124" t="s">
        <v>165</v>
      </c>
      <c r="C41" s="154" t="s">
        <v>63</v>
      </c>
      <c r="D41" s="158" t="s">
        <v>165</v>
      </c>
      <c r="E41" s="159" t="s">
        <v>201</v>
      </c>
      <c r="F41" s="159" t="s">
        <v>94</v>
      </c>
      <c r="G41" s="150" t="s">
        <v>67</v>
      </c>
      <c r="H41" s="163" t="s">
        <v>67</v>
      </c>
      <c r="J41" s="395"/>
    </row>
    <row r="42" spans="1:10" ht="18" hidden="1" customHeight="1" thickBot="1">
      <c r="A42" s="121" t="s">
        <v>199</v>
      </c>
      <c r="B42" s="125" t="s">
        <v>167</v>
      </c>
      <c r="C42" s="153" t="s">
        <v>63</v>
      </c>
      <c r="D42" s="109" t="s">
        <v>167</v>
      </c>
      <c r="E42" s="143" t="s">
        <v>205</v>
      </c>
      <c r="F42" s="143" t="s">
        <v>94</v>
      </c>
      <c r="G42" s="145" t="s">
        <v>71</v>
      </c>
      <c r="H42" s="83" t="s">
        <v>71</v>
      </c>
      <c r="J42" s="396"/>
    </row>
    <row r="43" spans="1:10" ht="18" hidden="1" customHeight="1">
      <c r="A43" s="131" t="s">
        <v>24</v>
      </c>
      <c r="B43" s="124" t="str">
        <f ca="1">VLOOKUP(A43,INDIRECT(CONCATENATE($A$35,"PostalCode選択肢")),2,0)</f>
        <v>-</v>
      </c>
      <c r="C43" s="154" t="s">
        <v>63</v>
      </c>
      <c r="D43" s="158" t="s">
        <v>182</v>
      </c>
      <c r="E43" s="159" t="s">
        <v>253</v>
      </c>
      <c r="F43" s="159" t="s">
        <v>94</v>
      </c>
      <c r="G43" s="146" t="s">
        <v>71</v>
      </c>
      <c r="H43" s="86" t="s">
        <v>71</v>
      </c>
      <c r="J43" s="223"/>
    </row>
    <row r="44" spans="1:10" ht="18" hidden="1" customHeight="1" thickBot="1">
      <c r="A44" s="132" t="s">
        <v>24</v>
      </c>
      <c r="B44" s="125" t="str">
        <f ca="1">VLOOKUP(A44,INDIRECT(CONCATENATE($A$35,"State選択肢")),2,0)</f>
        <v>-</v>
      </c>
      <c r="C44" s="153" t="s">
        <v>63</v>
      </c>
      <c r="D44" s="109" t="s">
        <v>183</v>
      </c>
      <c r="E44" s="143" t="s">
        <v>254</v>
      </c>
      <c r="F44" s="143" t="s">
        <v>94</v>
      </c>
      <c r="G44" s="145" t="s">
        <v>71</v>
      </c>
      <c r="H44" s="83" t="s">
        <v>71</v>
      </c>
      <c r="J44" s="223"/>
    </row>
    <row r="45" spans="1:10" ht="18" hidden="1" customHeight="1">
      <c r="A45" s="131" t="s">
        <v>24</v>
      </c>
      <c r="B45" s="124" t="str">
        <f ca="1">VLOOKUP(A45,INDIRECT(CONCATENATE($A$35,"City選択肢")),2,0)</f>
        <v>-</v>
      </c>
      <c r="C45" s="154" t="s">
        <v>63</v>
      </c>
      <c r="D45" s="158" t="s">
        <v>265</v>
      </c>
      <c r="E45" s="159" t="s">
        <v>257</v>
      </c>
      <c r="F45" s="159" t="s">
        <v>94</v>
      </c>
      <c r="G45" s="146" t="s">
        <v>71</v>
      </c>
      <c r="H45" s="86" t="s">
        <v>71</v>
      </c>
      <c r="J45" s="389" t="s">
        <v>82</v>
      </c>
    </row>
    <row r="46" spans="1:10" ht="18" hidden="1" customHeight="1" thickBot="1">
      <c r="A46" s="132" t="s">
        <v>24</v>
      </c>
      <c r="B46" s="125" t="str">
        <f ca="1">VLOOKUP(A46,INDIRECT(CONCATENATE($A$35,"Street選択肢")),2,0)</f>
        <v>-</v>
      </c>
      <c r="C46" s="153" t="s">
        <v>63</v>
      </c>
      <c r="D46" s="109" t="s">
        <v>266</v>
      </c>
      <c r="E46" s="143" t="s">
        <v>259</v>
      </c>
      <c r="F46" s="143" t="s">
        <v>94</v>
      </c>
      <c r="G46" s="145" t="s">
        <v>71</v>
      </c>
      <c r="H46" s="83" t="s">
        <v>71</v>
      </c>
      <c r="J46" s="390"/>
    </row>
    <row r="47" spans="1:10" ht="18" hidden="1" customHeight="1">
      <c r="A47" s="131" t="s">
        <v>24</v>
      </c>
      <c r="B47" s="124" t="str">
        <f ca="1">VLOOKUP(A47,INDIRECT(CONCATENATE($A$35,"Phone選択肢")),2,0)</f>
        <v>-</v>
      </c>
      <c r="C47" s="154" t="s">
        <v>63</v>
      </c>
      <c r="D47" s="158" t="s">
        <v>22</v>
      </c>
      <c r="E47" s="159" t="s">
        <v>92</v>
      </c>
      <c r="F47" s="159" t="s">
        <v>94</v>
      </c>
      <c r="G47" s="146" t="s">
        <v>71</v>
      </c>
      <c r="H47" s="86" t="s">
        <v>71</v>
      </c>
      <c r="J47" s="384" t="s">
        <v>87</v>
      </c>
    </row>
    <row r="48" spans="1:10" ht="18" hidden="1" customHeight="1">
      <c r="A48" s="132" t="s">
        <v>24</v>
      </c>
      <c r="B48" s="125" t="str">
        <f ca="1">VLOOKUP(A48,INDIRECT(CONCATENATE($A$35,"Fax選択肢")),2,0)</f>
        <v>-</v>
      </c>
      <c r="C48" s="153" t="s">
        <v>63</v>
      </c>
      <c r="D48" s="109" t="s">
        <v>26</v>
      </c>
      <c r="E48" s="143" t="s">
        <v>227</v>
      </c>
      <c r="F48" s="143" t="s">
        <v>94</v>
      </c>
      <c r="G48" s="145" t="s">
        <v>71</v>
      </c>
      <c r="H48" s="83" t="s">
        <v>71</v>
      </c>
      <c r="J48" s="395"/>
    </row>
    <row r="49" spans="1:10" ht="18" hidden="1" customHeight="1">
      <c r="A49" s="123" t="s">
        <v>199</v>
      </c>
      <c r="B49" s="124" t="s">
        <v>241</v>
      </c>
      <c r="C49" s="154" t="s">
        <v>63</v>
      </c>
      <c r="D49" s="158" t="s">
        <v>172</v>
      </c>
      <c r="E49" s="159" t="s">
        <v>207</v>
      </c>
      <c r="F49" s="159" t="s">
        <v>94</v>
      </c>
      <c r="G49" s="146" t="s">
        <v>71</v>
      </c>
      <c r="H49" s="86" t="s">
        <v>71</v>
      </c>
      <c r="J49" s="395"/>
    </row>
    <row r="50" spans="1:10" ht="18" hidden="1" customHeight="1">
      <c r="A50" s="121" t="s">
        <v>199</v>
      </c>
      <c r="B50" s="125" t="s">
        <v>243</v>
      </c>
      <c r="C50" s="153" t="s">
        <v>63</v>
      </c>
      <c r="D50" s="109" t="s">
        <v>175</v>
      </c>
      <c r="E50" s="143" t="s">
        <v>209</v>
      </c>
      <c r="F50" s="143" t="s">
        <v>94</v>
      </c>
      <c r="G50" s="145" t="s">
        <v>71</v>
      </c>
      <c r="H50" s="83" t="s">
        <v>71</v>
      </c>
      <c r="J50" s="395"/>
    </row>
    <row r="51" spans="1:10" ht="18" hidden="1" customHeight="1">
      <c r="A51" s="123" t="s">
        <v>267</v>
      </c>
      <c r="B51" s="124" t="s">
        <v>268</v>
      </c>
      <c r="C51" s="154" t="s">
        <v>63</v>
      </c>
      <c r="D51" s="158" t="s">
        <v>28</v>
      </c>
      <c r="E51" s="159" t="s">
        <v>90</v>
      </c>
      <c r="F51" s="159" t="s">
        <v>94</v>
      </c>
      <c r="G51" s="146" t="s">
        <v>71</v>
      </c>
      <c r="H51" s="86" t="s">
        <v>71</v>
      </c>
      <c r="J51" s="395"/>
    </row>
    <row r="52" spans="1:10" ht="18" hidden="1" customHeight="1">
      <c r="A52" s="121" t="s">
        <v>195</v>
      </c>
      <c r="B52" s="125" t="s">
        <v>228</v>
      </c>
      <c r="C52" s="153" t="s">
        <v>97</v>
      </c>
      <c r="D52" s="109" t="str">
        <f t="shared" ref="D52:D53" ca="1" si="0">IF(NOT($B52=""),VLOOKUP($B52,INDIRECT(CONCATENATE($A52,"VLK")),2,0),"")</f>
        <v>(Sansan人物)人物ID</v>
      </c>
      <c r="E52" s="143" t="str">
        <f t="shared" ref="E52:E182" ca="1" si="1">IF(NOT($B52=""),VLOOKUP($B52,INDIRECT(CONCATENATE($A52,"VLK")),3,0),"")</f>
        <v>sci_sansan_person_personId__c</v>
      </c>
      <c r="F52" s="143" t="str">
        <f t="shared" ref="F52:F182" ca="1" si="2">IF($E52="","","カスタム項目")</f>
        <v>カスタム項目</v>
      </c>
      <c r="G52" s="145" t="str">
        <f t="shared" ref="G52:G53" ca="1" si="3">IF(NOT($B52=""),VLOOKUP($B52,INDIRECT(CONCATENATE($A52,"VLK")),5,0),"")</f>
        <v>テキスト</v>
      </c>
      <c r="H52" s="83">
        <f t="shared" ref="H52:H53" ca="1" si="4">IF(NOT($B52=""),VLOOKUP($B52,INDIRECT(CONCATENATE($A52,"VLK")),6,0),"")</f>
        <v>31</v>
      </c>
      <c r="J52" s="395"/>
    </row>
    <row r="53" spans="1:10" ht="18" hidden="1" customHeight="1">
      <c r="A53" s="123" t="s">
        <v>195</v>
      </c>
      <c r="B53" s="124" t="s">
        <v>229</v>
      </c>
      <c r="C53" s="154" t="s">
        <v>97</v>
      </c>
      <c r="D53" s="158" t="str">
        <f t="shared" ca="1" si="0"/>
        <v>Sansan CI人物ID（名刺連携用）</v>
      </c>
      <c r="E53" s="159" t="str">
        <f t="shared" ca="1" si="1"/>
        <v>Sansan_CI__CI_PersonId_FK__c</v>
      </c>
      <c r="F53" s="159" t="str">
        <f t="shared" ca="1" si="2"/>
        <v>カスタム項目</v>
      </c>
      <c r="G53" s="146" t="str">
        <f t="shared" ca="1" si="3"/>
        <v>テキスト</v>
      </c>
      <c r="H53" s="86">
        <f t="shared" ca="1" si="4"/>
        <v>31</v>
      </c>
      <c r="J53" s="395"/>
    </row>
    <row r="54" spans="1:10" ht="18" hidden="1" customHeight="1">
      <c r="A54" s="126" t="s">
        <v>88</v>
      </c>
      <c r="B54" s="127" t="s">
        <v>269</v>
      </c>
      <c r="C54" s="153" t="s">
        <v>97</v>
      </c>
      <c r="D54" s="109" t="str">
        <f ca="1">IF(NOT($B54=""),VLOOKUP($B54,INDIRECT(CONCATENATE($A54,"VLK")),2,0),"")</f>
        <v>(Sansan組織)SOC</v>
      </c>
      <c r="E54" s="143" t="str">
        <f t="shared" ca="1" si="1"/>
        <v>sci_sansan_organization_code__c</v>
      </c>
      <c r="F54" s="143" t="str">
        <f t="shared" ca="1" si="2"/>
        <v>カスタム項目</v>
      </c>
      <c r="G54" s="145" t="str">
        <f ca="1">IF(NOT($B54=""),VLOOKUP($B54,INDIRECT(CONCATENATE($A54,"VLK")),5,0),"")</f>
        <v>テキスト</v>
      </c>
      <c r="H54" s="83">
        <f ca="1">IF(NOT($B54=""),VLOOKUP($B54,INDIRECT(CONCATENATE($A54,"VLK")),6,0),"")</f>
        <v>13</v>
      </c>
      <c r="J54" s="395"/>
    </row>
    <row r="55" spans="1:10" ht="18" hidden="1" customHeight="1" thickBot="1">
      <c r="A55" s="128" t="s">
        <v>88</v>
      </c>
      <c r="B55" s="129" t="s">
        <v>98</v>
      </c>
      <c r="C55" s="154" t="s">
        <v>97</v>
      </c>
      <c r="D55" s="158" t="str">
        <f t="shared" ref="D55:D182" ca="1" si="5">IF(NOT($B55=""),VLOOKUP($B55,INDIRECT(CONCATENATE($A55,"VLK")),2,0),"")</f>
        <v>Sansan CI組織コード（名刺連携用）</v>
      </c>
      <c r="E55" s="159" t="str">
        <f t="shared" ca="1" si="1"/>
        <v>Sansan_CI__CI_SOC_FK__c</v>
      </c>
      <c r="F55" s="159" t="str">
        <f t="shared" ca="1" si="2"/>
        <v>カスタム項目</v>
      </c>
      <c r="G55" s="146" t="str">
        <f t="shared" ref="G55:G118" ca="1" si="6">IF(NOT($B55=""),VLOOKUP($B55,INDIRECT(CONCATENATE($A55,"VLK")),5,0),"")</f>
        <v>テキスト</v>
      </c>
      <c r="H55" s="86">
        <f t="shared" ref="H55:H118" ca="1" si="7">IF(NOT($B55=""),VLOOKUP($B55,INDIRECT(CONCATENATE($A55,"VLK")),6,0),"")</f>
        <v>13</v>
      </c>
      <c r="J55" s="396"/>
    </row>
    <row r="56" spans="1:10" ht="18" hidden="1" customHeight="1">
      <c r="A56" s="126" t="s">
        <v>195</v>
      </c>
      <c r="B56" s="127" t="s">
        <v>270</v>
      </c>
      <c r="C56" s="153" t="s">
        <v>97</v>
      </c>
      <c r="D56" s="109" t="str">
        <f t="shared" ca="1" si="5"/>
        <v>(Sansan人物)組織名</v>
      </c>
      <c r="E56" s="143" t="str">
        <f t="shared" ca="1" si="1"/>
        <v>sci_person_organizationName__c</v>
      </c>
      <c r="F56" s="143" t="str">
        <f t="shared" ca="1" si="2"/>
        <v>カスタム項目</v>
      </c>
      <c r="G56" s="145" t="str">
        <f t="shared" ca="1" si="6"/>
        <v>テキスト</v>
      </c>
      <c r="H56" s="83">
        <f t="shared" ca="1" si="7"/>
        <v>255</v>
      </c>
      <c r="J56" s="233"/>
    </row>
    <row r="57" spans="1:10" ht="18" hidden="1" customHeight="1" thickBot="1">
      <c r="A57" s="128" t="s">
        <v>195</v>
      </c>
      <c r="B57" s="129" t="s">
        <v>200</v>
      </c>
      <c r="C57" s="154" t="s">
        <v>97</v>
      </c>
      <c r="D57" s="158" t="str">
        <f t="shared" ca="1" si="5"/>
        <v>(Sansan人物)名</v>
      </c>
      <c r="E57" s="159" t="str">
        <f t="shared" ca="1" si="1"/>
        <v>sci_person_firstName__c</v>
      </c>
      <c r="F57" s="159" t="str">
        <f t="shared" ca="1" si="2"/>
        <v>カスタム項目</v>
      </c>
      <c r="G57" s="146" t="str">
        <f t="shared" ca="1" si="6"/>
        <v>テキスト</v>
      </c>
      <c r="H57" s="86">
        <f t="shared" ca="1" si="7"/>
        <v>255</v>
      </c>
      <c r="J57" s="233"/>
    </row>
    <row r="58" spans="1:10" ht="18" hidden="1" customHeight="1">
      <c r="A58" s="126" t="s">
        <v>195</v>
      </c>
      <c r="B58" s="127" t="s">
        <v>271</v>
      </c>
      <c r="C58" s="153" t="s">
        <v>97</v>
      </c>
      <c r="D58" s="109" t="str">
        <f t="shared" ca="1" si="5"/>
        <v>(Sansan人物)姓</v>
      </c>
      <c r="E58" s="143" t="str">
        <f t="shared" ca="1" si="1"/>
        <v>sci_person_lastName__c</v>
      </c>
      <c r="F58" s="143" t="str">
        <f t="shared" ca="1" si="2"/>
        <v>カスタム項目</v>
      </c>
      <c r="G58" s="145" t="str">
        <f t="shared" ca="1" si="6"/>
        <v>テキスト</v>
      </c>
      <c r="H58" s="83">
        <f t="shared" ca="1" si="7"/>
        <v>255</v>
      </c>
      <c r="J58" s="391" t="s">
        <v>105</v>
      </c>
    </row>
    <row r="59" spans="1:10" ht="18" hidden="1" customHeight="1" thickBot="1">
      <c r="A59" s="128" t="s">
        <v>195</v>
      </c>
      <c r="B59" s="129" t="s">
        <v>202</v>
      </c>
      <c r="C59" s="154" t="s">
        <v>97</v>
      </c>
      <c r="D59" s="158" t="str">
        <f t="shared" ca="1" si="5"/>
        <v>(Sansan人物)部署</v>
      </c>
      <c r="E59" s="159" t="str">
        <f t="shared" ca="1" si="1"/>
        <v>sci_person_department__c</v>
      </c>
      <c r="F59" s="159" t="str">
        <f t="shared" ca="1" si="2"/>
        <v>カスタム項目</v>
      </c>
      <c r="G59" s="146" t="str">
        <f t="shared" ca="1" si="6"/>
        <v>テキスト</v>
      </c>
      <c r="H59" s="86">
        <f t="shared" ca="1" si="7"/>
        <v>255</v>
      </c>
      <c r="J59" s="392"/>
    </row>
    <row r="60" spans="1:10" ht="18" hidden="1" customHeight="1">
      <c r="A60" s="126" t="s">
        <v>195</v>
      </c>
      <c r="B60" s="127" t="s">
        <v>204</v>
      </c>
      <c r="C60" s="153" t="s">
        <v>97</v>
      </c>
      <c r="D60" s="109" t="str">
        <f t="shared" ca="1" si="5"/>
        <v>(Sansan人物)役職</v>
      </c>
      <c r="E60" s="143" t="str">
        <f t="shared" ca="1" si="1"/>
        <v>sci_person_position__c</v>
      </c>
      <c r="F60" s="143" t="str">
        <f t="shared" ca="1" si="2"/>
        <v>カスタム項目</v>
      </c>
      <c r="G60" s="145" t="str">
        <f t="shared" ca="1" si="6"/>
        <v>テキスト</v>
      </c>
      <c r="H60" s="83">
        <f t="shared" ca="1" si="7"/>
        <v>255</v>
      </c>
      <c r="J60" s="384" t="s">
        <v>108</v>
      </c>
    </row>
    <row r="61" spans="1:10" ht="18" hidden="1" customHeight="1">
      <c r="A61" s="128" t="s">
        <v>195</v>
      </c>
      <c r="B61" s="129" t="s">
        <v>272</v>
      </c>
      <c r="C61" s="154" t="s">
        <v>97</v>
      </c>
      <c r="D61" s="158" t="str">
        <f t="shared" ca="1" si="5"/>
        <v>(Sansan人物)役職ランク</v>
      </c>
      <c r="E61" s="159" t="str">
        <f t="shared" ca="1" si="1"/>
        <v>sci_sansan_person_positionRank__c</v>
      </c>
      <c r="F61" s="159" t="str">
        <f t="shared" ca="1" si="2"/>
        <v>カスタム項目</v>
      </c>
      <c r="G61" s="146" t="str">
        <f t="shared" ca="1" si="6"/>
        <v>テキスト</v>
      </c>
      <c r="H61" s="86">
        <f t="shared" ca="1" si="7"/>
        <v>2</v>
      </c>
      <c r="J61" s="395"/>
    </row>
    <row r="62" spans="1:10" ht="18" hidden="1" customHeight="1">
      <c r="A62" s="126" t="s">
        <v>195</v>
      </c>
      <c r="B62" s="127" t="s">
        <v>273</v>
      </c>
      <c r="C62" s="153" t="s">
        <v>97</v>
      </c>
      <c r="D62" s="109" t="str">
        <f t="shared" ca="1" si="5"/>
        <v>(Sansan人物)部署・職種分類</v>
      </c>
      <c r="E62" s="143" t="str">
        <f t="shared" ca="1" si="1"/>
        <v>sci_sansan_person_occupations__c</v>
      </c>
      <c r="F62" s="143" t="str">
        <f t="shared" ca="1" si="2"/>
        <v>カスタム項目</v>
      </c>
      <c r="G62" s="145" t="str">
        <f t="shared" ca="1" si="6"/>
        <v>テキスト</v>
      </c>
      <c r="H62" s="83">
        <f t="shared" ca="1" si="7"/>
        <v>255</v>
      </c>
      <c r="J62" s="395"/>
    </row>
    <row r="63" spans="1:10" ht="18" hidden="1" customHeight="1">
      <c r="A63" s="128" t="s">
        <v>195</v>
      </c>
      <c r="B63" s="129" t="s">
        <v>100</v>
      </c>
      <c r="C63" s="154" t="s">
        <v>97</v>
      </c>
      <c r="D63" s="158" t="str">
        <f t="shared" ca="1" si="5"/>
        <v>(Sansan人物)郵便番号</v>
      </c>
      <c r="E63" s="159" t="str">
        <f t="shared" ca="1" si="1"/>
        <v>sci_person_address_postalCode__c</v>
      </c>
      <c r="F63" s="159" t="str">
        <f t="shared" ca="1" si="2"/>
        <v>カスタム項目</v>
      </c>
      <c r="G63" s="146" t="str">
        <f t="shared" ca="1" si="6"/>
        <v>テキスト</v>
      </c>
      <c r="H63" s="86">
        <f t="shared" ca="1" si="7"/>
        <v>255</v>
      </c>
      <c r="J63" s="395"/>
    </row>
    <row r="64" spans="1:10" ht="18" hidden="1" customHeight="1">
      <c r="A64" s="126" t="s">
        <v>195</v>
      </c>
      <c r="B64" s="127" t="s">
        <v>114</v>
      </c>
      <c r="C64" s="153" t="s">
        <v>97</v>
      </c>
      <c r="D64" s="109" t="str">
        <f t="shared" ca="1" si="5"/>
        <v>(Sansan人物)国コード</v>
      </c>
      <c r="E64" s="143" t="str">
        <f t="shared" ca="1" si="1"/>
        <v>sci_person_address_countryCode__c</v>
      </c>
      <c r="F64" s="143" t="str">
        <f t="shared" ca="1" si="2"/>
        <v>カスタム項目</v>
      </c>
      <c r="G64" s="145" t="str">
        <f t="shared" ca="1" si="6"/>
        <v>テキスト</v>
      </c>
      <c r="H64" s="83">
        <f t="shared" ca="1" si="7"/>
        <v>255</v>
      </c>
      <c r="J64" s="395"/>
    </row>
    <row r="65" spans="1:10" ht="18" hidden="1" customHeight="1">
      <c r="A65" s="128" t="s">
        <v>195</v>
      </c>
      <c r="B65" s="129" t="s">
        <v>101</v>
      </c>
      <c r="C65" s="154" t="s">
        <v>97</v>
      </c>
      <c r="D65" s="158" t="str">
        <f t="shared" ca="1" si="5"/>
        <v>(Sansan人物)都道府県</v>
      </c>
      <c r="E65" s="159" t="str">
        <f t="shared" ca="1" si="1"/>
        <v>sci_person_address_state__c</v>
      </c>
      <c r="F65" s="159" t="str">
        <f t="shared" ca="1" si="2"/>
        <v>カスタム項目</v>
      </c>
      <c r="G65" s="146" t="str">
        <f t="shared" ca="1" si="6"/>
        <v>テキスト</v>
      </c>
      <c r="H65" s="86">
        <f t="shared" ca="1" si="7"/>
        <v>255</v>
      </c>
      <c r="J65" s="395"/>
    </row>
    <row r="66" spans="1:10" ht="18" hidden="1" customHeight="1">
      <c r="A66" s="126" t="s">
        <v>195</v>
      </c>
      <c r="B66" s="127" t="s">
        <v>102</v>
      </c>
      <c r="C66" s="153" t="s">
        <v>97</v>
      </c>
      <c r="D66" s="109" t="str">
        <f t="shared" ca="1" si="5"/>
        <v>(Sansan人物)市区町村</v>
      </c>
      <c r="E66" s="143" t="str">
        <f t="shared" ca="1" si="1"/>
        <v>sci_person_address_city__c</v>
      </c>
      <c r="F66" s="143" t="str">
        <f t="shared" ca="1" si="2"/>
        <v>カスタム項目</v>
      </c>
      <c r="G66" s="145" t="str">
        <f t="shared" ca="1" si="6"/>
        <v>テキスト</v>
      </c>
      <c r="H66" s="83">
        <f t="shared" ca="1" si="7"/>
        <v>255</v>
      </c>
      <c r="J66" s="395"/>
    </row>
    <row r="67" spans="1:10" ht="18" hidden="1" customHeight="1">
      <c r="A67" s="128" t="s">
        <v>195</v>
      </c>
      <c r="B67" s="129" t="s">
        <v>103</v>
      </c>
      <c r="C67" s="154" t="s">
        <v>97</v>
      </c>
      <c r="D67" s="158" t="str">
        <f t="shared" ca="1" si="5"/>
        <v>(Sansan人物)地名番地・建物名</v>
      </c>
      <c r="E67" s="159" t="str">
        <f t="shared" ca="1" si="1"/>
        <v>sci_person_address_street__c</v>
      </c>
      <c r="F67" s="159" t="str">
        <f t="shared" ca="1" si="2"/>
        <v>カスタム項目</v>
      </c>
      <c r="G67" s="146" t="str">
        <f t="shared" ca="1" si="6"/>
        <v>テキスト</v>
      </c>
      <c r="H67" s="86">
        <f t="shared" ca="1" si="7"/>
        <v>255</v>
      </c>
      <c r="J67" s="395"/>
    </row>
    <row r="68" spans="1:10" ht="18" hidden="1" customHeight="1">
      <c r="A68" s="126" t="s">
        <v>195</v>
      </c>
      <c r="B68" s="127" t="s">
        <v>104</v>
      </c>
      <c r="C68" s="153" t="s">
        <v>97</v>
      </c>
      <c r="D68" s="109" t="str">
        <f t="shared" ca="1" si="5"/>
        <v>(Sansan人物)電話番号</v>
      </c>
      <c r="E68" s="143" t="str">
        <f t="shared" ca="1" si="1"/>
        <v>sci_person_phone__c</v>
      </c>
      <c r="F68" s="143" t="str">
        <f t="shared" ca="1" si="2"/>
        <v>カスタム項目</v>
      </c>
      <c r="G68" s="145" t="str">
        <f t="shared" ca="1" si="6"/>
        <v>テキスト</v>
      </c>
      <c r="H68" s="83">
        <f t="shared" ca="1" si="7"/>
        <v>255</v>
      </c>
      <c r="J68" s="395"/>
    </row>
    <row r="69" spans="1:10" ht="18" hidden="1" customHeight="1">
      <c r="A69" s="128" t="s">
        <v>195</v>
      </c>
      <c r="B69" s="129" t="s">
        <v>106</v>
      </c>
      <c r="C69" s="154" t="s">
        <v>97</v>
      </c>
      <c r="D69" s="158" t="str">
        <f t="shared" ca="1" si="5"/>
        <v>(Sansan人物)FAX番号</v>
      </c>
      <c r="E69" s="159" t="str">
        <f t="shared" ca="1" si="1"/>
        <v>sci_person_fax__c</v>
      </c>
      <c r="F69" s="159" t="str">
        <f t="shared" ca="1" si="2"/>
        <v>カスタム項目</v>
      </c>
      <c r="G69" s="146" t="str">
        <f t="shared" ca="1" si="6"/>
        <v>テキスト</v>
      </c>
      <c r="H69" s="86">
        <f t="shared" ca="1" si="7"/>
        <v>255</v>
      </c>
      <c r="J69" s="395"/>
    </row>
    <row r="70" spans="1:10" ht="18" hidden="1" customHeight="1">
      <c r="A70" s="126" t="s">
        <v>195</v>
      </c>
      <c r="B70" s="127" t="s">
        <v>274</v>
      </c>
      <c r="C70" s="153" t="s">
        <v>97</v>
      </c>
      <c r="D70" s="109" t="str">
        <f t="shared" ca="1" si="5"/>
        <v>(Sansan人物)携帯電話番号</v>
      </c>
      <c r="E70" s="143" t="str">
        <f t="shared" ca="1" si="1"/>
        <v>sci_person_mobilePhone__c</v>
      </c>
      <c r="F70" s="143" t="str">
        <f t="shared" ca="1" si="2"/>
        <v>カスタム項目</v>
      </c>
      <c r="G70" s="145" t="str">
        <f t="shared" ca="1" si="6"/>
        <v>テキスト</v>
      </c>
      <c r="H70" s="83">
        <f t="shared" ca="1" si="7"/>
        <v>255</v>
      </c>
      <c r="J70" s="395"/>
    </row>
    <row r="71" spans="1:10" ht="18" hidden="1" customHeight="1">
      <c r="A71" s="128" t="s">
        <v>195</v>
      </c>
      <c r="B71" s="129" t="s">
        <v>275</v>
      </c>
      <c r="C71" s="154" t="s">
        <v>97</v>
      </c>
      <c r="D71" s="158" t="str">
        <f t="shared" ca="1" si="5"/>
        <v>(Sansan人物)タグ</v>
      </c>
      <c r="E71" s="159" t="str">
        <f t="shared" ca="1" si="1"/>
        <v>sci_sansan_person_tags__c</v>
      </c>
      <c r="F71" s="159" t="str">
        <f t="shared" ca="1" si="2"/>
        <v>カスタム項目</v>
      </c>
      <c r="G71" s="146" t="str">
        <f t="shared" ca="1" si="6"/>
        <v>ロングテキストエリア</v>
      </c>
      <c r="H71" s="86">
        <f t="shared" ca="1" si="7"/>
        <v>100000</v>
      </c>
      <c r="J71" s="395"/>
    </row>
    <row r="72" spans="1:10" ht="18" hidden="1" customHeight="1">
      <c r="A72" s="126" t="s">
        <v>195</v>
      </c>
      <c r="B72" s="127" t="s">
        <v>276</v>
      </c>
      <c r="C72" s="153" t="s">
        <v>97</v>
      </c>
      <c r="D72" s="109" t="str">
        <f t="shared" ca="1" si="5"/>
        <v>(Sansan人物)メールアドレス</v>
      </c>
      <c r="E72" s="143" t="str">
        <f t="shared" ca="1" si="1"/>
        <v>sci_person_email__c</v>
      </c>
      <c r="F72" s="143" t="str">
        <f t="shared" ca="1" si="2"/>
        <v>カスタム項目</v>
      </c>
      <c r="G72" s="145" t="str">
        <f t="shared" ca="1" si="6"/>
        <v>テキスト</v>
      </c>
      <c r="H72" s="83">
        <f t="shared" ca="1" si="7"/>
        <v>255</v>
      </c>
      <c r="J72" s="395"/>
    </row>
    <row r="73" spans="1:10" ht="18" hidden="1" customHeight="1">
      <c r="A73" s="128" t="s">
        <v>88</v>
      </c>
      <c r="B73" s="129" t="s">
        <v>109</v>
      </c>
      <c r="C73" s="154" t="s">
        <v>97</v>
      </c>
      <c r="D73" s="158" t="str">
        <f t="shared" ca="1" si="5"/>
        <v>(Sansan組織)キーワード</v>
      </c>
      <c r="E73" s="159" t="str">
        <f t="shared" ca="1" si="1"/>
        <v>sci_sansan_organization_keywords__c</v>
      </c>
      <c r="F73" s="159" t="str">
        <f t="shared" ca="1" si="2"/>
        <v>カスタム項目</v>
      </c>
      <c r="G73" s="146" t="str">
        <f t="shared" ca="1" si="6"/>
        <v>ロングテキストエリア</v>
      </c>
      <c r="H73" s="86">
        <f t="shared" ca="1" si="7"/>
        <v>100000</v>
      </c>
      <c r="J73" s="395"/>
    </row>
    <row r="74" spans="1:10" ht="18" hidden="1" customHeight="1">
      <c r="A74" s="126" t="s">
        <v>277</v>
      </c>
      <c r="B74" s="127" t="s">
        <v>278</v>
      </c>
      <c r="C74" s="153" t="s">
        <v>97</v>
      </c>
      <c r="D74" s="109" t="str">
        <f t="shared" ca="1" si="5"/>
        <v>(Sansan拠点)SLC</v>
      </c>
      <c r="E74" s="143" t="str">
        <f t="shared" ca="1" si="1"/>
        <v>sci_sansan_location_code__c</v>
      </c>
      <c r="F74" s="143" t="str">
        <f t="shared" ca="1" si="2"/>
        <v>カスタム項目</v>
      </c>
      <c r="G74" s="145" t="str">
        <f t="shared" ca="1" si="6"/>
        <v>テキスト</v>
      </c>
      <c r="H74" s="83">
        <f t="shared" ca="1" si="7"/>
        <v>13</v>
      </c>
      <c r="J74" s="395"/>
    </row>
    <row r="75" spans="1:10" ht="18" hidden="1" customHeight="1">
      <c r="A75" s="128" t="s">
        <v>277</v>
      </c>
      <c r="B75" s="129" t="s">
        <v>115</v>
      </c>
      <c r="C75" s="154" t="s">
        <v>97</v>
      </c>
      <c r="D75" s="158" t="str">
        <f t="shared" ca="1" si="5"/>
        <v>(Sansan拠点)閉鎖(β)</v>
      </c>
      <c r="E75" s="159" t="str">
        <f t="shared" ca="1" si="1"/>
        <v>sci_sansan_location_isClosed__c</v>
      </c>
      <c r="F75" s="159" t="str">
        <f t="shared" ca="1" si="2"/>
        <v>カスタム項目</v>
      </c>
      <c r="G75" s="146" t="str">
        <f t="shared" ca="1" si="6"/>
        <v>論理値(チェックボックス)</v>
      </c>
      <c r="H75" s="86" t="str">
        <f t="shared" ca="1" si="7"/>
        <v>True / False</v>
      </c>
      <c r="J75" s="395"/>
    </row>
    <row r="76" spans="1:10" ht="18" hidden="1" customHeight="1">
      <c r="A76" s="126" t="s">
        <v>116</v>
      </c>
      <c r="B76" s="127" t="s">
        <v>279</v>
      </c>
      <c r="C76" s="153" t="s">
        <v>97</v>
      </c>
      <c r="D76" s="109" t="str">
        <f t="shared" ca="1" si="5"/>
        <v>(国税庁)法人番号</v>
      </c>
      <c r="E76" s="143" t="str">
        <f t="shared" ca="1" si="1"/>
        <v>sci_nta_corporateNumber__c</v>
      </c>
      <c r="F76" s="143" t="str">
        <f t="shared" ca="1" si="2"/>
        <v>カスタム項目</v>
      </c>
      <c r="G76" s="145" t="str">
        <f t="shared" ca="1" si="6"/>
        <v>テキスト</v>
      </c>
      <c r="H76" s="83">
        <f t="shared" ca="1" si="7"/>
        <v>13</v>
      </c>
      <c r="J76" s="395"/>
    </row>
    <row r="77" spans="1:10" ht="18" hidden="1" customHeight="1" thickBot="1">
      <c r="A77" s="128" t="s">
        <v>116</v>
      </c>
      <c r="B77" s="129" t="s">
        <v>280</v>
      </c>
      <c r="C77" s="154" t="s">
        <v>97</v>
      </c>
      <c r="D77" s="158" t="str">
        <f t="shared" ca="1" si="5"/>
        <v>(国税庁)商号又は名称</v>
      </c>
      <c r="E77" s="159" t="str">
        <f t="shared" ca="1" si="1"/>
        <v>sci_nta_corporateName__c</v>
      </c>
      <c r="F77" s="159" t="str">
        <f t="shared" ca="1" si="2"/>
        <v>カスタム項目</v>
      </c>
      <c r="G77" s="146" t="str">
        <f t="shared" ca="1" si="6"/>
        <v>テキスト</v>
      </c>
      <c r="H77" s="86">
        <f t="shared" ca="1" si="7"/>
        <v>255</v>
      </c>
      <c r="J77" s="396"/>
    </row>
    <row r="78" spans="1:10" ht="18" hidden="1" customHeight="1">
      <c r="A78" s="126" t="s">
        <v>116</v>
      </c>
      <c r="B78" s="127" t="s">
        <v>281</v>
      </c>
      <c r="C78" s="153" t="s">
        <v>97</v>
      </c>
      <c r="D78" s="109" t="str">
        <f t="shared" ca="1" si="5"/>
        <v>(国税庁)商号又は名称フリガナ</v>
      </c>
      <c r="E78" s="143" t="str">
        <f t="shared" ca="1" si="1"/>
        <v>sci_nta_corporateName_kana__c</v>
      </c>
      <c r="F78" s="143" t="str">
        <f t="shared" ca="1" si="2"/>
        <v>カスタム項目</v>
      </c>
      <c r="G78" s="145" t="str">
        <f t="shared" ca="1" si="6"/>
        <v>テキスト</v>
      </c>
      <c r="H78" s="83">
        <f t="shared" ca="1" si="7"/>
        <v>255</v>
      </c>
      <c r="J78" s="223"/>
    </row>
    <row r="79" spans="1:10" ht="18" hidden="1" customHeight="1" thickBot="1">
      <c r="A79" s="128" t="s">
        <v>116</v>
      </c>
      <c r="B79" s="129" t="s">
        <v>282</v>
      </c>
      <c r="C79" s="154" t="s">
        <v>97</v>
      </c>
      <c r="D79" s="158" t="str">
        <f t="shared" ca="1" si="5"/>
        <v>(国税庁)商号又は名称（英語）</v>
      </c>
      <c r="E79" s="159" t="str">
        <f t="shared" ca="1" si="1"/>
        <v>sci_nta_corporateName_en__c</v>
      </c>
      <c r="F79" s="159" t="str">
        <f t="shared" ca="1" si="2"/>
        <v>カスタム項目</v>
      </c>
      <c r="G79" s="146" t="str">
        <f t="shared" ca="1" si="6"/>
        <v>テキスト</v>
      </c>
      <c r="H79" s="86">
        <f t="shared" ca="1" si="7"/>
        <v>255</v>
      </c>
      <c r="J79" s="223"/>
    </row>
    <row r="80" spans="1:10" ht="18" hidden="1" customHeight="1">
      <c r="A80" s="126" t="s">
        <v>116</v>
      </c>
      <c r="B80" s="127" t="s">
        <v>283</v>
      </c>
      <c r="C80" s="153" t="s">
        <v>97</v>
      </c>
      <c r="D80" s="109" t="str">
        <f t="shared" ca="1" si="5"/>
        <v>(国税庁)国内住所の郵便番号</v>
      </c>
      <c r="E80" s="143" t="str">
        <f t="shared" ca="1" si="1"/>
        <v>sci_nta_addressInside_postalCode__c</v>
      </c>
      <c r="F80" s="143" t="str">
        <f t="shared" ca="1" si="2"/>
        <v>カスタム項目</v>
      </c>
      <c r="G80" s="145" t="str">
        <f t="shared" ca="1" si="6"/>
        <v>テキスト</v>
      </c>
      <c r="H80" s="83">
        <f t="shared" ca="1" si="7"/>
        <v>255</v>
      </c>
      <c r="J80" s="393" t="s">
        <v>129</v>
      </c>
    </row>
    <row r="81" spans="1:10" ht="18" hidden="1" customHeight="1" thickBot="1">
      <c r="A81" s="128" t="s">
        <v>116</v>
      </c>
      <c r="B81" s="129" t="s">
        <v>284</v>
      </c>
      <c r="C81" s="154" t="s">
        <v>97</v>
      </c>
      <c r="D81" s="158" t="str">
        <f t="shared" ca="1" si="5"/>
        <v>(国税庁)国内住所（英語）</v>
      </c>
      <c r="E81" s="159" t="str">
        <f t="shared" ca="1" si="1"/>
        <v>sci_nta_addressInside_address_en__c</v>
      </c>
      <c r="F81" s="159" t="str">
        <f t="shared" ca="1" si="2"/>
        <v>カスタム項目</v>
      </c>
      <c r="G81" s="146" t="str">
        <f t="shared" ca="1" si="6"/>
        <v>テキスト</v>
      </c>
      <c r="H81" s="86">
        <f t="shared" ca="1" si="7"/>
        <v>255</v>
      </c>
      <c r="J81" s="394"/>
    </row>
    <row r="82" spans="1:10" ht="18" hidden="1" customHeight="1">
      <c r="A82" s="126" t="s">
        <v>116</v>
      </c>
      <c r="B82" s="127" t="s">
        <v>123</v>
      </c>
      <c r="C82" s="153" t="s">
        <v>97</v>
      </c>
      <c r="D82" s="109" t="str">
        <f t="shared" ca="1" si="5"/>
        <v>(国税庁)国内住所の都道府県</v>
      </c>
      <c r="E82" s="143" t="str">
        <f t="shared" ca="1" si="1"/>
        <v>sci_nta_addressInside_state__c</v>
      </c>
      <c r="F82" s="143" t="str">
        <f t="shared" ca="1" si="2"/>
        <v>カスタム項目</v>
      </c>
      <c r="G82" s="145" t="str">
        <f t="shared" ca="1" si="6"/>
        <v>テキスト</v>
      </c>
      <c r="H82" s="83">
        <f t="shared" ca="1" si="7"/>
        <v>255</v>
      </c>
      <c r="J82" s="384" t="s">
        <v>131</v>
      </c>
    </row>
    <row r="83" spans="1:10" ht="18" hidden="1" customHeight="1">
      <c r="A83" s="128" t="s">
        <v>116</v>
      </c>
      <c r="B83" s="129" t="s">
        <v>124</v>
      </c>
      <c r="C83" s="154" t="s">
        <v>97</v>
      </c>
      <c r="D83" s="158" t="str">
        <f t="shared" ca="1" si="5"/>
        <v>(国税庁)国内住所の市区町村</v>
      </c>
      <c r="E83" s="159" t="str">
        <f t="shared" ca="1" si="1"/>
        <v>sci_nta_addressInside_city__c</v>
      </c>
      <c r="F83" s="159" t="str">
        <f t="shared" ca="1" si="2"/>
        <v>カスタム項目</v>
      </c>
      <c r="G83" s="146" t="str">
        <f t="shared" ca="1" si="6"/>
        <v>テキスト</v>
      </c>
      <c r="H83" s="86">
        <f t="shared" ca="1" si="7"/>
        <v>255</v>
      </c>
      <c r="J83" s="385"/>
    </row>
    <row r="84" spans="1:10" ht="18" hidden="1" customHeight="1">
      <c r="A84" s="126" t="s">
        <v>116</v>
      </c>
      <c r="B84" s="127" t="s">
        <v>125</v>
      </c>
      <c r="C84" s="153" t="s">
        <v>97</v>
      </c>
      <c r="D84" s="109" t="str">
        <f t="shared" ca="1" si="5"/>
        <v>(国税庁)国内住所の地名番地・建物名</v>
      </c>
      <c r="E84" s="143" t="str">
        <f t="shared" ca="1" si="1"/>
        <v>sci_nta_addressInside_street__c</v>
      </c>
      <c r="F84" s="143" t="str">
        <f t="shared" ca="1" si="2"/>
        <v>カスタム項目</v>
      </c>
      <c r="G84" s="145" t="str">
        <f t="shared" ca="1" si="6"/>
        <v>テキスト</v>
      </c>
      <c r="H84" s="83">
        <f t="shared" ca="1" si="7"/>
        <v>255</v>
      </c>
      <c r="J84" s="385"/>
    </row>
    <row r="85" spans="1:10" ht="18" hidden="1" customHeight="1">
      <c r="A85" s="128" t="s">
        <v>116</v>
      </c>
      <c r="B85" s="129" t="s">
        <v>285</v>
      </c>
      <c r="C85" s="154" t="s">
        <v>97</v>
      </c>
      <c r="D85" s="158" t="str">
        <f t="shared" ca="1" si="5"/>
        <v>(国税庁)データ更新日時</v>
      </c>
      <c r="E85" s="159" t="str">
        <f t="shared" ca="1" si="1"/>
        <v>sci_nta_updatedAt__c</v>
      </c>
      <c r="F85" s="159" t="str">
        <f t="shared" ca="1" si="2"/>
        <v>カスタム項目</v>
      </c>
      <c r="G85" s="146" t="str">
        <f t="shared" ca="1" si="6"/>
        <v>テキスト</v>
      </c>
      <c r="H85" s="86">
        <f t="shared" ca="1" si="7"/>
        <v>40</v>
      </c>
      <c r="J85" s="385"/>
    </row>
    <row r="86" spans="1:10" ht="18" hidden="1" customHeight="1">
      <c r="A86" s="126" t="s">
        <v>126</v>
      </c>
      <c r="B86" s="127" t="s">
        <v>127</v>
      </c>
      <c r="C86" s="153" t="s">
        <v>97</v>
      </c>
      <c r="D86" s="109" t="str">
        <f t="shared" ca="1" si="5"/>
        <v>(TDB)TDB企業コード</v>
      </c>
      <c r="E86" s="143" t="str">
        <f t="shared" ca="1" si="1"/>
        <v>sci_tdb_tdbCorporationCode__c</v>
      </c>
      <c r="F86" s="143" t="str">
        <f t="shared" ca="1" si="2"/>
        <v>カスタム項目</v>
      </c>
      <c r="G86" s="145" t="str">
        <f t="shared" ca="1" si="6"/>
        <v>テキスト</v>
      </c>
      <c r="H86" s="83">
        <f t="shared" ca="1" si="7"/>
        <v>255</v>
      </c>
      <c r="J86" s="385"/>
    </row>
    <row r="87" spans="1:10" ht="18" hidden="1" customHeight="1" thickBot="1">
      <c r="A87" s="128" t="s">
        <v>126</v>
      </c>
      <c r="B87" s="129" t="s">
        <v>286</v>
      </c>
      <c r="C87" s="154" t="s">
        <v>97</v>
      </c>
      <c r="D87" s="158" t="str">
        <f t="shared" ca="1" si="5"/>
        <v>(TDB)法人格コード</v>
      </c>
      <c r="E87" s="159" t="str">
        <f t="shared" ca="1" si="1"/>
        <v>sci_tdb_juridicalPersonCode__c</v>
      </c>
      <c r="F87" s="159" t="str">
        <f t="shared" ca="1" si="2"/>
        <v>カスタム項目</v>
      </c>
      <c r="G87" s="146" t="str">
        <f t="shared" ca="1" si="6"/>
        <v>テキスト</v>
      </c>
      <c r="H87" s="86">
        <f t="shared" ca="1" si="7"/>
        <v>255</v>
      </c>
      <c r="J87" s="386"/>
    </row>
    <row r="88" spans="1:10" ht="18" hidden="1" customHeight="1">
      <c r="A88" s="126" t="s">
        <v>126</v>
      </c>
      <c r="B88" s="127" t="s">
        <v>287</v>
      </c>
      <c r="C88" s="153" t="s">
        <v>97</v>
      </c>
      <c r="D88" s="109" t="str">
        <f t="shared" ca="1" si="5"/>
        <v>(TDB)企業名</v>
      </c>
      <c r="E88" s="143" t="str">
        <f t="shared" ca="1" si="1"/>
        <v>sci_tdb_tradeName__c</v>
      </c>
      <c r="F88" s="143" t="str">
        <f t="shared" ca="1" si="2"/>
        <v>カスタム項目</v>
      </c>
      <c r="G88" s="145" t="str">
        <f t="shared" ca="1" si="6"/>
        <v>テキスト</v>
      </c>
      <c r="H88" s="83">
        <f t="shared" ca="1" si="7"/>
        <v>255</v>
      </c>
    </row>
    <row r="89" spans="1:10" ht="18" hidden="1" customHeight="1">
      <c r="A89" s="128" t="s">
        <v>126</v>
      </c>
      <c r="B89" s="129" t="s">
        <v>100</v>
      </c>
      <c r="C89" s="154" t="s">
        <v>97</v>
      </c>
      <c r="D89" s="158" t="str">
        <f t="shared" ca="1" si="5"/>
        <v>(TDB)郵便番号</v>
      </c>
      <c r="E89" s="159" t="str">
        <f t="shared" ca="1" si="1"/>
        <v>sci_tdb_address_postalCode__c</v>
      </c>
      <c r="F89" s="159" t="str">
        <f t="shared" ca="1" si="2"/>
        <v>カスタム項目</v>
      </c>
      <c r="G89" s="146" t="str">
        <f t="shared" ca="1" si="6"/>
        <v>テキスト</v>
      </c>
      <c r="H89" s="86">
        <f t="shared" ca="1" si="7"/>
        <v>255</v>
      </c>
    </row>
    <row r="90" spans="1:10" ht="18" hidden="1" customHeight="1">
      <c r="A90" s="126" t="s">
        <v>126</v>
      </c>
      <c r="B90" s="127" t="s">
        <v>101</v>
      </c>
      <c r="C90" s="153" t="s">
        <v>97</v>
      </c>
      <c r="D90" s="109" t="str">
        <f t="shared" ca="1" si="5"/>
        <v>(TDB)都道府県</v>
      </c>
      <c r="E90" s="143" t="str">
        <f t="shared" ca="1" si="1"/>
        <v>sci_tdb_address_state__c</v>
      </c>
      <c r="F90" s="143" t="str">
        <f t="shared" ca="1" si="2"/>
        <v>カスタム項目</v>
      </c>
      <c r="G90" s="145" t="str">
        <f t="shared" ca="1" si="6"/>
        <v>テキスト</v>
      </c>
      <c r="H90" s="83">
        <f t="shared" ca="1" si="7"/>
        <v>255</v>
      </c>
    </row>
    <row r="91" spans="1:10" ht="18" hidden="1" customHeight="1">
      <c r="A91" s="128" t="s">
        <v>126</v>
      </c>
      <c r="B91" s="129" t="s">
        <v>102</v>
      </c>
      <c r="C91" s="154" t="s">
        <v>97</v>
      </c>
      <c r="D91" s="158" t="str">
        <f t="shared" ca="1" si="5"/>
        <v>(TDB)市区町村</v>
      </c>
      <c r="E91" s="159" t="str">
        <f t="shared" ca="1" si="1"/>
        <v>sci_tdb_address_city__c</v>
      </c>
      <c r="F91" s="159" t="str">
        <f t="shared" ca="1" si="2"/>
        <v>カスタム項目</v>
      </c>
      <c r="G91" s="146" t="str">
        <f t="shared" ca="1" si="6"/>
        <v>テキスト</v>
      </c>
      <c r="H91" s="86">
        <f t="shared" ca="1" si="7"/>
        <v>255</v>
      </c>
    </row>
    <row r="92" spans="1:10" ht="18" hidden="1" customHeight="1">
      <c r="A92" s="126" t="s">
        <v>126</v>
      </c>
      <c r="B92" s="127" t="s">
        <v>103</v>
      </c>
      <c r="C92" s="153" t="s">
        <v>97</v>
      </c>
      <c r="D92" s="109" t="str">
        <f t="shared" ca="1" si="5"/>
        <v>(TDB)地名番地・建物名</v>
      </c>
      <c r="E92" s="143" t="str">
        <f t="shared" ca="1" si="1"/>
        <v>sci_tdb_address_street__c</v>
      </c>
      <c r="F92" s="143" t="str">
        <f t="shared" ca="1" si="2"/>
        <v>カスタム項目</v>
      </c>
      <c r="G92" s="145" t="str">
        <f t="shared" ca="1" si="6"/>
        <v>テキスト</v>
      </c>
      <c r="H92" s="83">
        <f t="shared" ca="1" si="7"/>
        <v>255</v>
      </c>
    </row>
    <row r="93" spans="1:10" ht="18" hidden="1" customHeight="1">
      <c r="A93" s="128" t="s">
        <v>126</v>
      </c>
      <c r="B93" s="129" t="s">
        <v>288</v>
      </c>
      <c r="C93" s="154" t="s">
        <v>97</v>
      </c>
      <c r="D93" s="158" t="str">
        <f t="shared" ca="1" si="5"/>
        <v>(TDB)主業コード</v>
      </c>
      <c r="E93" s="159" t="str">
        <f t="shared" ca="1" si="1"/>
        <v>sci_tdb_tdbMainIndustrialClassCode__c</v>
      </c>
      <c r="F93" s="159" t="str">
        <f t="shared" ca="1" si="2"/>
        <v>カスタム項目</v>
      </c>
      <c r="G93" s="146" t="str">
        <f t="shared" ca="1" si="6"/>
        <v>テキスト</v>
      </c>
      <c r="H93" s="86">
        <f t="shared" ca="1" si="7"/>
        <v>255</v>
      </c>
    </row>
    <row r="94" spans="1:10" ht="18" hidden="1" customHeight="1">
      <c r="A94" s="126" t="s">
        <v>126</v>
      </c>
      <c r="B94" s="127" t="s">
        <v>289</v>
      </c>
      <c r="C94" s="153" t="s">
        <v>97</v>
      </c>
      <c r="D94" s="109" t="str">
        <f t="shared" ca="1" si="5"/>
        <v>(TDB)主業</v>
      </c>
      <c r="E94" s="143" t="str">
        <f t="shared" ca="1" si="1"/>
        <v>sci_tdb_tdbMainIndustrialClassName__c</v>
      </c>
      <c r="F94" s="143" t="str">
        <f t="shared" ca="1" si="2"/>
        <v>カスタム項目</v>
      </c>
      <c r="G94" s="145" t="str">
        <f t="shared" ca="1" si="6"/>
        <v>テキスト</v>
      </c>
      <c r="H94" s="83">
        <f t="shared" ca="1" si="7"/>
        <v>255</v>
      </c>
    </row>
    <row r="95" spans="1:10" ht="18" hidden="1" customHeight="1">
      <c r="A95" s="128" t="s">
        <v>126</v>
      </c>
      <c r="B95" s="129" t="s">
        <v>290</v>
      </c>
      <c r="C95" s="154" t="s">
        <v>97</v>
      </c>
      <c r="D95" s="158" t="str">
        <f t="shared" ca="1" si="5"/>
        <v>(TDB)従業コード</v>
      </c>
      <c r="E95" s="159" t="str">
        <f t="shared" ca="1" si="1"/>
        <v>sci_tdb_tdbSubIndustrialClassCode__c</v>
      </c>
      <c r="F95" s="159" t="str">
        <f t="shared" ca="1" si="2"/>
        <v>カスタム項目</v>
      </c>
      <c r="G95" s="146" t="str">
        <f t="shared" ca="1" si="6"/>
        <v>テキスト</v>
      </c>
      <c r="H95" s="86">
        <f t="shared" ca="1" si="7"/>
        <v>255</v>
      </c>
    </row>
    <row r="96" spans="1:10" ht="18" hidden="1" customHeight="1">
      <c r="A96" s="126" t="s">
        <v>126</v>
      </c>
      <c r="B96" s="127" t="s">
        <v>291</v>
      </c>
      <c r="C96" s="153" t="s">
        <v>97</v>
      </c>
      <c r="D96" s="109" t="str">
        <f t="shared" ca="1" si="5"/>
        <v>(TDB)従業</v>
      </c>
      <c r="E96" s="143" t="str">
        <f t="shared" ca="1" si="1"/>
        <v>sci_tdb_tdbSubIndustrialClassName__c</v>
      </c>
      <c r="F96" s="143" t="str">
        <f t="shared" ca="1" si="2"/>
        <v>カスタム項目</v>
      </c>
      <c r="G96" s="145" t="str">
        <f t="shared" ca="1" si="6"/>
        <v>テキスト</v>
      </c>
      <c r="H96" s="83">
        <f t="shared" ca="1" si="7"/>
        <v>255</v>
      </c>
    </row>
    <row r="97" spans="1:8" ht="18" hidden="1" customHeight="1">
      <c r="A97" s="128" t="s">
        <v>126</v>
      </c>
      <c r="B97" s="129" t="s">
        <v>137</v>
      </c>
      <c r="C97" s="154" t="s">
        <v>97</v>
      </c>
      <c r="D97" s="158" t="str">
        <f t="shared" ca="1" si="5"/>
        <v>(TDB)資本金レンジ（千円）小</v>
      </c>
      <c r="E97" s="159" t="str">
        <f t="shared" ca="1" si="1"/>
        <v>sci_tdb_legalCapitalRange_ge__c</v>
      </c>
      <c r="F97" s="159" t="str">
        <f t="shared" ca="1" si="2"/>
        <v>カスタム項目</v>
      </c>
      <c r="G97" s="146" t="str">
        <f t="shared" ca="1" si="6"/>
        <v>数値</v>
      </c>
      <c r="H97" s="86">
        <f t="shared" ca="1" si="7"/>
        <v>18</v>
      </c>
    </row>
    <row r="98" spans="1:8" ht="18" hidden="1" customHeight="1">
      <c r="A98" s="126" t="s">
        <v>126</v>
      </c>
      <c r="B98" s="127" t="s">
        <v>138</v>
      </c>
      <c r="C98" s="153" t="s">
        <v>97</v>
      </c>
      <c r="D98" s="109" t="str">
        <f t="shared" ca="1" si="5"/>
        <v>(TDB)資本金レンジ（千円）大</v>
      </c>
      <c r="E98" s="143" t="str">
        <f t="shared" ca="1" si="1"/>
        <v>sci_tdb_legalCapitalRange_lt__c</v>
      </c>
      <c r="F98" s="143" t="str">
        <f t="shared" ca="1" si="2"/>
        <v>カスタム項目</v>
      </c>
      <c r="G98" s="145" t="str">
        <f t="shared" ca="1" si="6"/>
        <v>数値</v>
      </c>
      <c r="H98" s="83">
        <f t="shared" ca="1" si="7"/>
        <v>18</v>
      </c>
    </row>
    <row r="99" spans="1:8" ht="18" hidden="1" customHeight="1">
      <c r="A99" s="128" t="s">
        <v>126</v>
      </c>
      <c r="B99" s="129" t="s">
        <v>139</v>
      </c>
      <c r="C99" s="154" t="s">
        <v>97</v>
      </c>
      <c r="D99" s="158" t="str">
        <f t="shared" ca="1" si="5"/>
        <v>(TDB)従業員レンジ 小</v>
      </c>
      <c r="E99" s="159" t="str">
        <f t="shared" ca="1" si="1"/>
        <v>sci_tdb_employeeNumberRange_ge__c</v>
      </c>
      <c r="F99" s="159" t="str">
        <f t="shared" ca="1" si="2"/>
        <v>カスタム項目</v>
      </c>
      <c r="G99" s="146" t="str">
        <f t="shared" ca="1" si="6"/>
        <v>数値</v>
      </c>
      <c r="H99" s="86">
        <f t="shared" ca="1" si="7"/>
        <v>18</v>
      </c>
    </row>
    <row r="100" spans="1:8" ht="18" hidden="1" customHeight="1">
      <c r="A100" s="126" t="s">
        <v>126</v>
      </c>
      <c r="B100" s="127" t="s">
        <v>140</v>
      </c>
      <c r="C100" s="153" t="s">
        <v>97</v>
      </c>
      <c r="D100" s="109" t="str">
        <f t="shared" ca="1" si="5"/>
        <v>(TDB)従業員レンジ 大</v>
      </c>
      <c r="E100" s="143" t="str">
        <f t="shared" ca="1" si="1"/>
        <v>sci_tdb_employeeNumberRange_lt__c</v>
      </c>
      <c r="F100" s="143" t="str">
        <f t="shared" ca="1" si="2"/>
        <v>カスタム項目</v>
      </c>
      <c r="G100" s="145" t="str">
        <f t="shared" ca="1" si="6"/>
        <v>数値</v>
      </c>
      <c r="H100" s="83">
        <f t="shared" ca="1" si="7"/>
        <v>18</v>
      </c>
    </row>
    <row r="101" spans="1:8" ht="18" hidden="1" customHeight="1">
      <c r="A101" s="128" t="s">
        <v>126</v>
      </c>
      <c r="B101" s="129" t="s">
        <v>292</v>
      </c>
      <c r="C101" s="154" t="s">
        <v>97</v>
      </c>
      <c r="D101" s="158" t="str">
        <f t="shared" ca="1" si="5"/>
        <v>(TDB)設立</v>
      </c>
      <c r="E101" s="159" t="str">
        <f t="shared" ca="1" si="1"/>
        <v>sci_tdb_establishedIn__c</v>
      </c>
      <c r="F101" s="159" t="str">
        <f t="shared" ca="1" si="2"/>
        <v>カスタム項目</v>
      </c>
      <c r="G101" s="146" t="str">
        <f t="shared" ca="1" si="6"/>
        <v>テキスト</v>
      </c>
      <c r="H101" s="86">
        <f t="shared" ca="1" si="7"/>
        <v>7</v>
      </c>
    </row>
    <row r="102" spans="1:8" ht="18" hidden="1" customHeight="1">
      <c r="A102" s="126" t="s">
        <v>126</v>
      </c>
      <c r="B102" s="127" t="s">
        <v>293</v>
      </c>
      <c r="C102" s="153" t="s">
        <v>97</v>
      </c>
      <c r="D102" s="109" t="str">
        <f t="shared" ca="1" si="5"/>
        <v>(TDB)最新決算期</v>
      </c>
      <c r="E102" s="143" t="str">
        <f t="shared" ca="1" si="1"/>
        <v>sci_tdb_latestSalesAccountingTerm__c</v>
      </c>
      <c r="F102" s="143" t="str">
        <f t="shared" ca="1" si="2"/>
        <v>カスタム項目</v>
      </c>
      <c r="G102" s="145" t="str">
        <f t="shared" ca="1" si="6"/>
        <v>テキスト</v>
      </c>
      <c r="H102" s="83">
        <f t="shared" ca="1" si="7"/>
        <v>7</v>
      </c>
    </row>
    <row r="103" spans="1:8" ht="18" hidden="1" customHeight="1">
      <c r="A103" s="128" t="s">
        <v>126</v>
      </c>
      <c r="B103" s="129" t="s">
        <v>143</v>
      </c>
      <c r="C103" s="154" t="s">
        <v>97</v>
      </c>
      <c r="D103" s="158" t="str">
        <f t="shared" ca="1" si="5"/>
        <v>(TDB)最新期業績売上高レンジ(百万円) 小</v>
      </c>
      <c r="E103" s="159" t="str">
        <f t="shared" ca="1" si="1"/>
        <v>sci_tdb_latestSalesRange_ge__c</v>
      </c>
      <c r="F103" s="159" t="str">
        <f t="shared" ca="1" si="2"/>
        <v>カスタム項目</v>
      </c>
      <c r="G103" s="146" t="str">
        <f t="shared" ca="1" si="6"/>
        <v>数値</v>
      </c>
      <c r="H103" s="86">
        <f t="shared" ca="1" si="7"/>
        <v>14</v>
      </c>
    </row>
    <row r="104" spans="1:8" ht="18" hidden="1" customHeight="1">
      <c r="A104" s="126" t="s">
        <v>126</v>
      </c>
      <c r="B104" s="127" t="s">
        <v>144</v>
      </c>
      <c r="C104" s="153" t="s">
        <v>97</v>
      </c>
      <c r="D104" s="109" t="str">
        <f t="shared" ca="1" si="5"/>
        <v>(TDB)最新期業績売上高レンジ(百万円) 大</v>
      </c>
      <c r="E104" s="143" t="str">
        <f t="shared" ca="1" si="1"/>
        <v>sci_tdb_latestSalesRange_lt__c</v>
      </c>
      <c r="F104" s="143" t="str">
        <f t="shared" ca="1" si="2"/>
        <v>カスタム項目</v>
      </c>
      <c r="G104" s="145" t="str">
        <f t="shared" ca="1" si="6"/>
        <v>数値</v>
      </c>
      <c r="H104" s="83">
        <f t="shared" ca="1" si="7"/>
        <v>14</v>
      </c>
    </row>
    <row r="105" spans="1:8" ht="18" hidden="1" customHeight="1">
      <c r="A105" s="128" t="s">
        <v>126</v>
      </c>
      <c r="B105" s="129" t="s">
        <v>294</v>
      </c>
      <c r="C105" s="154" t="s">
        <v>97</v>
      </c>
      <c r="D105" s="158" t="str">
        <f t="shared" ca="1" si="5"/>
        <v>(TDB)代表者役職</v>
      </c>
      <c r="E105" s="159" t="str">
        <f t="shared" ca="1" si="1"/>
        <v>sci_tdb_representativeTitle__c</v>
      </c>
      <c r="F105" s="159" t="str">
        <f t="shared" ca="1" si="2"/>
        <v>カスタム項目</v>
      </c>
      <c r="G105" s="146" t="str">
        <f t="shared" ca="1" si="6"/>
        <v>テキスト</v>
      </c>
      <c r="H105" s="86">
        <f t="shared" ca="1" si="7"/>
        <v>255</v>
      </c>
    </row>
    <row r="106" spans="1:8" ht="18" hidden="1" customHeight="1">
      <c r="A106" s="126" t="s">
        <v>126</v>
      </c>
      <c r="B106" s="127" t="s">
        <v>146</v>
      </c>
      <c r="C106" s="153" t="s">
        <v>97</v>
      </c>
      <c r="D106" s="109" t="str">
        <f t="shared" ca="1" si="5"/>
        <v>(TDB)代表者名カナ</v>
      </c>
      <c r="E106" s="143" t="str">
        <f t="shared" ca="1" si="1"/>
        <v>sci_tdb_representativeKanaName__c</v>
      </c>
      <c r="F106" s="143" t="str">
        <f t="shared" ca="1" si="2"/>
        <v>カスタム項目</v>
      </c>
      <c r="G106" s="145" t="str">
        <f t="shared" ca="1" si="6"/>
        <v>テキスト</v>
      </c>
      <c r="H106" s="83">
        <f t="shared" ca="1" si="7"/>
        <v>255</v>
      </c>
    </row>
    <row r="107" spans="1:8" ht="18" hidden="1" customHeight="1">
      <c r="A107" s="128" t="s">
        <v>126</v>
      </c>
      <c r="B107" s="129" t="s">
        <v>147</v>
      </c>
      <c r="C107" s="154" t="s">
        <v>97</v>
      </c>
      <c r="D107" s="158" t="str">
        <f t="shared" ca="1" si="5"/>
        <v>(TDB)代表者名</v>
      </c>
      <c r="E107" s="159" t="str">
        <f t="shared" ca="1" si="1"/>
        <v>sci_tdb_representativeName__c</v>
      </c>
      <c r="F107" s="159" t="str">
        <f t="shared" ca="1" si="2"/>
        <v>カスタム項目</v>
      </c>
      <c r="G107" s="146" t="str">
        <f t="shared" ca="1" si="6"/>
        <v>テキスト</v>
      </c>
      <c r="H107" s="86">
        <f t="shared" ca="1" si="7"/>
        <v>255</v>
      </c>
    </row>
    <row r="108" spans="1:8" ht="18" hidden="1" customHeight="1">
      <c r="A108" s="126" t="s">
        <v>126</v>
      </c>
      <c r="B108" s="127" t="s">
        <v>295</v>
      </c>
      <c r="C108" s="153" t="s">
        <v>97</v>
      </c>
      <c r="D108" s="109" t="str">
        <f t="shared" ca="1" si="5"/>
        <v>(TDB)株式公開区分</v>
      </c>
      <c r="E108" s="143" t="str">
        <f t="shared" ca="1" si="1"/>
        <v>sci_tdb_publicOffering__c</v>
      </c>
      <c r="F108" s="143" t="str">
        <f t="shared" ca="1" si="2"/>
        <v>カスタム項目</v>
      </c>
      <c r="G108" s="145" t="str">
        <f t="shared" ca="1" si="6"/>
        <v>テキスト</v>
      </c>
      <c r="H108" s="83">
        <f t="shared" ca="1" si="7"/>
        <v>22</v>
      </c>
    </row>
    <row r="109" spans="1:8" ht="18" hidden="1" customHeight="1">
      <c r="A109" s="128" t="s">
        <v>126</v>
      </c>
      <c r="B109" s="129" t="s">
        <v>285</v>
      </c>
      <c r="C109" s="154" t="s">
        <v>97</v>
      </c>
      <c r="D109" s="158" t="str">
        <f t="shared" ca="1" si="5"/>
        <v>(TDB)データ更新日時</v>
      </c>
      <c r="E109" s="159" t="str">
        <f t="shared" ca="1" si="1"/>
        <v>sci_tdb_updatedAt__c</v>
      </c>
      <c r="F109" s="159" t="str">
        <f t="shared" ca="1" si="2"/>
        <v>カスタム項目</v>
      </c>
      <c r="G109" s="146" t="str">
        <f t="shared" ca="1" si="6"/>
        <v>テキスト</v>
      </c>
      <c r="H109" s="86">
        <f t="shared" ca="1" si="7"/>
        <v>40</v>
      </c>
    </row>
    <row r="110" spans="1:8" ht="18" hidden="1" customHeight="1">
      <c r="A110" s="132"/>
      <c r="B110" s="133"/>
      <c r="C110" s="153"/>
      <c r="D110" s="109" t="str">
        <f t="shared" ca="1" si="5"/>
        <v/>
      </c>
      <c r="E110" s="143" t="str">
        <f t="shared" ca="1" si="1"/>
        <v/>
      </c>
      <c r="F110" s="143" t="str">
        <f t="shared" ca="1" si="2"/>
        <v/>
      </c>
      <c r="G110" s="145" t="str">
        <f t="shared" ca="1" si="6"/>
        <v/>
      </c>
      <c r="H110" s="83" t="str">
        <f t="shared" ca="1" si="7"/>
        <v/>
      </c>
    </row>
    <row r="111" spans="1:8" ht="18" hidden="1" customHeight="1">
      <c r="A111" s="131"/>
      <c r="B111" s="134"/>
      <c r="C111" s="154"/>
      <c r="D111" s="158" t="str">
        <f t="shared" ca="1" si="5"/>
        <v/>
      </c>
      <c r="E111" s="159" t="str">
        <f t="shared" ca="1" si="1"/>
        <v/>
      </c>
      <c r="F111" s="159" t="str">
        <f t="shared" ca="1" si="2"/>
        <v/>
      </c>
      <c r="G111" s="146" t="str">
        <f t="shared" ca="1" si="6"/>
        <v/>
      </c>
      <c r="H111" s="86" t="str">
        <f t="shared" ca="1" si="7"/>
        <v/>
      </c>
    </row>
    <row r="112" spans="1:8" ht="18" hidden="1" customHeight="1">
      <c r="A112" s="132"/>
      <c r="B112" s="133"/>
      <c r="C112" s="153"/>
      <c r="D112" s="109" t="str">
        <f t="shared" ca="1" si="5"/>
        <v/>
      </c>
      <c r="E112" s="143" t="str">
        <f t="shared" ca="1" si="1"/>
        <v/>
      </c>
      <c r="F112" s="143" t="str">
        <f t="shared" ca="1" si="2"/>
        <v/>
      </c>
      <c r="G112" s="145" t="str">
        <f t="shared" ca="1" si="6"/>
        <v/>
      </c>
      <c r="H112" s="83" t="str">
        <f t="shared" ca="1" si="7"/>
        <v/>
      </c>
    </row>
    <row r="113" spans="1:8" ht="18" hidden="1" customHeight="1">
      <c r="A113" s="131"/>
      <c r="B113" s="134"/>
      <c r="C113" s="154"/>
      <c r="D113" s="158" t="str">
        <f t="shared" ca="1" si="5"/>
        <v/>
      </c>
      <c r="E113" s="159" t="str">
        <f t="shared" ca="1" si="1"/>
        <v/>
      </c>
      <c r="F113" s="159" t="str">
        <f t="shared" ca="1" si="2"/>
        <v/>
      </c>
      <c r="G113" s="146" t="str">
        <f t="shared" ca="1" si="6"/>
        <v/>
      </c>
      <c r="H113" s="86" t="str">
        <f t="shared" ca="1" si="7"/>
        <v/>
      </c>
    </row>
    <row r="114" spans="1:8" ht="18" hidden="1" customHeight="1">
      <c r="A114" s="132"/>
      <c r="B114" s="133"/>
      <c r="C114" s="153"/>
      <c r="D114" s="109" t="str">
        <f t="shared" ca="1" si="5"/>
        <v/>
      </c>
      <c r="E114" s="143" t="str">
        <f t="shared" ca="1" si="1"/>
        <v/>
      </c>
      <c r="F114" s="143" t="str">
        <f t="shared" ca="1" si="2"/>
        <v/>
      </c>
      <c r="G114" s="145" t="str">
        <f t="shared" ca="1" si="6"/>
        <v/>
      </c>
      <c r="H114" s="83" t="str">
        <f t="shared" ca="1" si="7"/>
        <v/>
      </c>
    </row>
    <row r="115" spans="1:8" ht="18" hidden="1" customHeight="1">
      <c r="A115" s="131"/>
      <c r="B115" s="134"/>
      <c r="C115" s="154"/>
      <c r="D115" s="158" t="str">
        <f t="shared" ca="1" si="5"/>
        <v/>
      </c>
      <c r="E115" s="159" t="str">
        <f t="shared" ca="1" si="1"/>
        <v/>
      </c>
      <c r="F115" s="159" t="str">
        <f t="shared" ca="1" si="2"/>
        <v/>
      </c>
      <c r="G115" s="146" t="str">
        <f t="shared" ca="1" si="6"/>
        <v/>
      </c>
      <c r="H115" s="86" t="str">
        <f t="shared" ca="1" si="7"/>
        <v/>
      </c>
    </row>
    <row r="116" spans="1:8" ht="18" hidden="1" customHeight="1">
      <c r="A116" s="132"/>
      <c r="B116" s="133"/>
      <c r="C116" s="153"/>
      <c r="D116" s="109" t="str">
        <f t="shared" ca="1" si="5"/>
        <v/>
      </c>
      <c r="E116" s="143" t="str">
        <f t="shared" ca="1" si="1"/>
        <v/>
      </c>
      <c r="F116" s="143" t="str">
        <f t="shared" ca="1" si="2"/>
        <v/>
      </c>
      <c r="G116" s="145" t="str">
        <f t="shared" ca="1" si="6"/>
        <v/>
      </c>
      <c r="H116" s="83" t="str">
        <f t="shared" ca="1" si="7"/>
        <v/>
      </c>
    </row>
    <row r="117" spans="1:8" ht="18" hidden="1" customHeight="1">
      <c r="A117" s="131"/>
      <c r="B117" s="134"/>
      <c r="C117" s="154"/>
      <c r="D117" s="158" t="str">
        <f t="shared" ca="1" si="5"/>
        <v/>
      </c>
      <c r="E117" s="159" t="str">
        <f t="shared" ca="1" si="1"/>
        <v/>
      </c>
      <c r="F117" s="159" t="str">
        <f t="shared" ca="1" si="2"/>
        <v/>
      </c>
      <c r="G117" s="146" t="str">
        <f t="shared" ca="1" si="6"/>
        <v/>
      </c>
      <c r="H117" s="86" t="str">
        <f t="shared" ca="1" si="7"/>
        <v/>
      </c>
    </row>
    <row r="118" spans="1:8" ht="18" hidden="1" customHeight="1">
      <c r="A118" s="132"/>
      <c r="B118" s="133"/>
      <c r="C118" s="153"/>
      <c r="D118" s="109" t="str">
        <f t="shared" ca="1" si="5"/>
        <v/>
      </c>
      <c r="E118" s="143" t="str">
        <f t="shared" ca="1" si="1"/>
        <v/>
      </c>
      <c r="F118" s="143" t="str">
        <f t="shared" ca="1" si="2"/>
        <v/>
      </c>
      <c r="G118" s="145" t="str">
        <f t="shared" ca="1" si="6"/>
        <v/>
      </c>
      <c r="H118" s="83" t="str">
        <f t="shared" ca="1" si="7"/>
        <v/>
      </c>
    </row>
    <row r="119" spans="1:8" ht="18" hidden="1" customHeight="1">
      <c r="A119" s="131"/>
      <c r="B119" s="134"/>
      <c r="C119" s="154"/>
      <c r="D119" s="158" t="str">
        <f t="shared" ca="1" si="5"/>
        <v/>
      </c>
      <c r="E119" s="159" t="str">
        <f t="shared" ca="1" si="1"/>
        <v/>
      </c>
      <c r="F119" s="159" t="str">
        <f t="shared" ca="1" si="2"/>
        <v/>
      </c>
      <c r="G119" s="146" t="str">
        <f t="shared" ref="G119:G182" ca="1" si="8">IF(NOT($B119=""),VLOOKUP($B119,INDIRECT(CONCATENATE($A119,"VLK")),5,0),"")</f>
        <v/>
      </c>
      <c r="H119" s="86" t="str">
        <f t="shared" ref="H119:H182" ca="1" si="9">IF(NOT($B119=""),VLOOKUP($B119,INDIRECT(CONCATENATE($A119,"VLK")),6,0),"")</f>
        <v/>
      </c>
    </row>
    <row r="120" spans="1:8" ht="18" hidden="1" customHeight="1">
      <c r="A120" s="132"/>
      <c r="B120" s="133"/>
      <c r="C120" s="153"/>
      <c r="D120" s="109" t="str">
        <f t="shared" ca="1" si="5"/>
        <v/>
      </c>
      <c r="E120" s="143" t="str">
        <f t="shared" ca="1" si="1"/>
        <v/>
      </c>
      <c r="F120" s="143" t="str">
        <f t="shared" ca="1" si="2"/>
        <v/>
      </c>
      <c r="G120" s="145" t="str">
        <f t="shared" ca="1" si="8"/>
        <v/>
      </c>
      <c r="H120" s="83" t="str">
        <f t="shared" ca="1" si="9"/>
        <v/>
      </c>
    </row>
    <row r="121" spans="1:8" ht="18" hidden="1" customHeight="1">
      <c r="A121" s="131"/>
      <c r="B121" s="134"/>
      <c r="C121" s="154"/>
      <c r="D121" s="158" t="str">
        <f t="shared" ca="1" si="5"/>
        <v/>
      </c>
      <c r="E121" s="159" t="str">
        <f t="shared" ca="1" si="1"/>
        <v/>
      </c>
      <c r="F121" s="159" t="str">
        <f t="shared" ca="1" si="2"/>
        <v/>
      </c>
      <c r="G121" s="146" t="str">
        <f t="shared" ca="1" si="8"/>
        <v/>
      </c>
      <c r="H121" s="86" t="str">
        <f t="shared" ca="1" si="9"/>
        <v/>
      </c>
    </row>
    <row r="122" spans="1:8" ht="18" hidden="1" customHeight="1">
      <c r="A122" s="132"/>
      <c r="B122" s="133"/>
      <c r="C122" s="153"/>
      <c r="D122" s="109" t="str">
        <f t="shared" ca="1" si="5"/>
        <v/>
      </c>
      <c r="E122" s="143" t="str">
        <f t="shared" ca="1" si="1"/>
        <v/>
      </c>
      <c r="F122" s="143" t="str">
        <f t="shared" ca="1" si="2"/>
        <v/>
      </c>
      <c r="G122" s="145" t="str">
        <f t="shared" ca="1" si="8"/>
        <v/>
      </c>
      <c r="H122" s="83" t="str">
        <f t="shared" ca="1" si="9"/>
        <v/>
      </c>
    </row>
    <row r="123" spans="1:8" ht="18" hidden="1" customHeight="1">
      <c r="A123" s="131"/>
      <c r="B123" s="134"/>
      <c r="C123" s="154"/>
      <c r="D123" s="158" t="str">
        <f t="shared" ca="1" si="5"/>
        <v/>
      </c>
      <c r="E123" s="159" t="str">
        <f t="shared" ca="1" si="1"/>
        <v/>
      </c>
      <c r="F123" s="159" t="str">
        <f t="shared" ca="1" si="2"/>
        <v/>
      </c>
      <c r="G123" s="146" t="str">
        <f t="shared" ca="1" si="8"/>
        <v/>
      </c>
      <c r="H123" s="86" t="str">
        <f t="shared" ca="1" si="9"/>
        <v/>
      </c>
    </row>
    <row r="124" spans="1:8" ht="18" hidden="1" customHeight="1">
      <c r="A124" s="132"/>
      <c r="B124" s="133"/>
      <c r="C124" s="153"/>
      <c r="D124" s="109" t="str">
        <f t="shared" ca="1" si="5"/>
        <v/>
      </c>
      <c r="E124" s="143" t="str">
        <f t="shared" ca="1" si="1"/>
        <v/>
      </c>
      <c r="F124" s="143" t="str">
        <f t="shared" ca="1" si="2"/>
        <v/>
      </c>
      <c r="G124" s="145" t="str">
        <f t="shared" ca="1" si="8"/>
        <v/>
      </c>
      <c r="H124" s="83" t="str">
        <f t="shared" ca="1" si="9"/>
        <v/>
      </c>
    </row>
    <row r="125" spans="1:8" ht="18" hidden="1" customHeight="1">
      <c r="A125" s="131"/>
      <c r="B125" s="134"/>
      <c r="C125" s="154"/>
      <c r="D125" s="158" t="str">
        <f t="shared" ca="1" si="5"/>
        <v/>
      </c>
      <c r="E125" s="159" t="str">
        <f t="shared" ca="1" si="1"/>
        <v/>
      </c>
      <c r="F125" s="159" t="str">
        <f t="shared" ca="1" si="2"/>
        <v/>
      </c>
      <c r="G125" s="146" t="str">
        <f t="shared" ca="1" si="8"/>
        <v/>
      </c>
      <c r="H125" s="86" t="str">
        <f t="shared" ca="1" si="9"/>
        <v/>
      </c>
    </row>
    <row r="126" spans="1:8" ht="18" hidden="1" customHeight="1">
      <c r="A126" s="132"/>
      <c r="B126" s="133"/>
      <c r="C126" s="153"/>
      <c r="D126" s="109" t="str">
        <f t="shared" ca="1" si="5"/>
        <v/>
      </c>
      <c r="E126" s="143" t="str">
        <f t="shared" ca="1" si="1"/>
        <v/>
      </c>
      <c r="F126" s="143" t="str">
        <f t="shared" ca="1" si="2"/>
        <v/>
      </c>
      <c r="G126" s="145" t="str">
        <f t="shared" ca="1" si="8"/>
        <v/>
      </c>
      <c r="H126" s="83" t="str">
        <f t="shared" ca="1" si="9"/>
        <v/>
      </c>
    </row>
    <row r="127" spans="1:8" ht="18" hidden="1" customHeight="1">
      <c r="A127" s="131"/>
      <c r="B127" s="134"/>
      <c r="C127" s="154"/>
      <c r="D127" s="158" t="str">
        <f t="shared" ca="1" si="5"/>
        <v/>
      </c>
      <c r="E127" s="159" t="str">
        <f t="shared" ca="1" si="1"/>
        <v/>
      </c>
      <c r="F127" s="159" t="str">
        <f t="shared" ca="1" si="2"/>
        <v/>
      </c>
      <c r="G127" s="146" t="str">
        <f t="shared" ca="1" si="8"/>
        <v/>
      </c>
      <c r="H127" s="86" t="str">
        <f t="shared" ca="1" si="9"/>
        <v/>
      </c>
    </row>
    <row r="128" spans="1:8" ht="18" hidden="1" customHeight="1">
      <c r="A128" s="132"/>
      <c r="B128" s="133"/>
      <c r="C128" s="153"/>
      <c r="D128" s="109" t="str">
        <f t="shared" ca="1" si="5"/>
        <v/>
      </c>
      <c r="E128" s="143" t="str">
        <f t="shared" ca="1" si="1"/>
        <v/>
      </c>
      <c r="F128" s="143" t="str">
        <f t="shared" ca="1" si="2"/>
        <v/>
      </c>
      <c r="G128" s="145" t="str">
        <f t="shared" ca="1" si="8"/>
        <v/>
      </c>
      <c r="H128" s="83" t="str">
        <f t="shared" ca="1" si="9"/>
        <v/>
      </c>
    </row>
    <row r="129" spans="1:8" ht="18" hidden="1" customHeight="1">
      <c r="A129" s="131"/>
      <c r="B129" s="134"/>
      <c r="C129" s="154"/>
      <c r="D129" s="158" t="str">
        <f t="shared" ca="1" si="5"/>
        <v/>
      </c>
      <c r="E129" s="159" t="str">
        <f t="shared" ca="1" si="1"/>
        <v/>
      </c>
      <c r="F129" s="159" t="str">
        <f t="shared" ca="1" si="2"/>
        <v/>
      </c>
      <c r="G129" s="146" t="str">
        <f t="shared" ca="1" si="8"/>
        <v/>
      </c>
      <c r="H129" s="86" t="str">
        <f t="shared" ca="1" si="9"/>
        <v/>
      </c>
    </row>
    <row r="130" spans="1:8" ht="18" hidden="1" customHeight="1">
      <c r="A130" s="132"/>
      <c r="B130" s="133"/>
      <c r="C130" s="153"/>
      <c r="D130" s="109" t="str">
        <f t="shared" ca="1" si="5"/>
        <v/>
      </c>
      <c r="E130" s="143" t="str">
        <f t="shared" ca="1" si="1"/>
        <v/>
      </c>
      <c r="F130" s="143" t="str">
        <f t="shared" ca="1" si="2"/>
        <v/>
      </c>
      <c r="G130" s="145" t="str">
        <f t="shared" ca="1" si="8"/>
        <v/>
      </c>
      <c r="H130" s="83" t="str">
        <f t="shared" ca="1" si="9"/>
        <v/>
      </c>
    </row>
    <row r="131" spans="1:8" ht="18" hidden="1" customHeight="1">
      <c r="A131" s="131"/>
      <c r="B131" s="134"/>
      <c r="C131" s="154"/>
      <c r="D131" s="158" t="str">
        <f t="shared" ca="1" si="5"/>
        <v/>
      </c>
      <c r="E131" s="159" t="str">
        <f t="shared" ca="1" si="1"/>
        <v/>
      </c>
      <c r="F131" s="159" t="str">
        <f t="shared" ca="1" si="2"/>
        <v/>
      </c>
      <c r="G131" s="146" t="str">
        <f t="shared" ca="1" si="8"/>
        <v/>
      </c>
      <c r="H131" s="86" t="str">
        <f t="shared" ca="1" si="9"/>
        <v/>
      </c>
    </row>
    <row r="132" spans="1:8" ht="18" hidden="1" customHeight="1">
      <c r="A132" s="132"/>
      <c r="B132" s="133"/>
      <c r="C132" s="153"/>
      <c r="D132" s="109" t="str">
        <f t="shared" ca="1" si="5"/>
        <v/>
      </c>
      <c r="E132" s="143" t="str">
        <f t="shared" ca="1" si="1"/>
        <v/>
      </c>
      <c r="F132" s="143" t="str">
        <f t="shared" ca="1" si="2"/>
        <v/>
      </c>
      <c r="G132" s="145" t="str">
        <f t="shared" ca="1" si="8"/>
        <v/>
      </c>
      <c r="H132" s="83" t="str">
        <f t="shared" ca="1" si="9"/>
        <v/>
      </c>
    </row>
    <row r="133" spans="1:8" ht="18" hidden="1" customHeight="1">
      <c r="A133" s="131"/>
      <c r="B133" s="134"/>
      <c r="C133" s="154"/>
      <c r="D133" s="158" t="str">
        <f t="shared" ca="1" si="5"/>
        <v/>
      </c>
      <c r="E133" s="159" t="str">
        <f t="shared" ca="1" si="1"/>
        <v/>
      </c>
      <c r="F133" s="159" t="str">
        <f t="shared" ca="1" si="2"/>
        <v/>
      </c>
      <c r="G133" s="146" t="str">
        <f t="shared" ca="1" si="8"/>
        <v/>
      </c>
      <c r="H133" s="86" t="str">
        <f t="shared" ca="1" si="9"/>
        <v/>
      </c>
    </row>
    <row r="134" spans="1:8" ht="18" hidden="1" customHeight="1">
      <c r="A134" s="132"/>
      <c r="B134" s="133"/>
      <c r="C134" s="153"/>
      <c r="D134" s="109" t="str">
        <f t="shared" ca="1" si="5"/>
        <v/>
      </c>
      <c r="E134" s="143" t="str">
        <f t="shared" ca="1" si="1"/>
        <v/>
      </c>
      <c r="F134" s="143" t="str">
        <f t="shared" ca="1" si="2"/>
        <v/>
      </c>
      <c r="G134" s="145" t="str">
        <f t="shared" ca="1" si="8"/>
        <v/>
      </c>
      <c r="H134" s="83" t="str">
        <f t="shared" ca="1" si="9"/>
        <v/>
      </c>
    </row>
    <row r="135" spans="1:8" ht="18" hidden="1" customHeight="1">
      <c r="A135" s="131"/>
      <c r="B135" s="134"/>
      <c r="C135" s="154"/>
      <c r="D135" s="158" t="str">
        <f t="shared" ca="1" si="5"/>
        <v/>
      </c>
      <c r="E135" s="159" t="str">
        <f t="shared" ca="1" si="1"/>
        <v/>
      </c>
      <c r="F135" s="159" t="str">
        <f t="shared" ca="1" si="2"/>
        <v/>
      </c>
      <c r="G135" s="146" t="str">
        <f t="shared" ca="1" si="8"/>
        <v/>
      </c>
      <c r="H135" s="86" t="str">
        <f t="shared" ca="1" si="9"/>
        <v/>
      </c>
    </row>
    <row r="136" spans="1:8" ht="18" hidden="1" customHeight="1">
      <c r="A136" s="132"/>
      <c r="B136" s="133"/>
      <c r="C136" s="153"/>
      <c r="D136" s="109" t="str">
        <f t="shared" ca="1" si="5"/>
        <v/>
      </c>
      <c r="E136" s="143" t="str">
        <f t="shared" ca="1" si="1"/>
        <v/>
      </c>
      <c r="F136" s="143" t="str">
        <f t="shared" ca="1" si="2"/>
        <v/>
      </c>
      <c r="G136" s="145" t="str">
        <f t="shared" ca="1" si="8"/>
        <v/>
      </c>
      <c r="H136" s="83" t="str">
        <f t="shared" ca="1" si="9"/>
        <v/>
      </c>
    </row>
    <row r="137" spans="1:8" ht="18" hidden="1" customHeight="1">
      <c r="A137" s="131"/>
      <c r="B137" s="134"/>
      <c r="C137" s="154"/>
      <c r="D137" s="158" t="str">
        <f t="shared" ca="1" si="5"/>
        <v/>
      </c>
      <c r="E137" s="159" t="str">
        <f t="shared" ca="1" si="1"/>
        <v/>
      </c>
      <c r="F137" s="159" t="str">
        <f t="shared" ca="1" si="2"/>
        <v/>
      </c>
      <c r="G137" s="146" t="str">
        <f t="shared" ca="1" si="8"/>
        <v/>
      </c>
      <c r="H137" s="86" t="str">
        <f t="shared" ca="1" si="9"/>
        <v/>
      </c>
    </row>
    <row r="138" spans="1:8" ht="18" hidden="1" customHeight="1">
      <c r="A138" s="132"/>
      <c r="B138" s="133"/>
      <c r="C138" s="153"/>
      <c r="D138" s="109" t="str">
        <f t="shared" ca="1" si="5"/>
        <v/>
      </c>
      <c r="E138" s="143" t="str">
        <f t="shared" ca="1" si="1"/>
        <v/>
      </c>
      <c r="F138" s="143" t="str">
        <f t="shared" ca="1" si="2"/>
        <v/>
      </c>
      <c r="G138" s="145" t="str">
        <f t="shared" ca="1" si="8"/>
        <v/>
      </c>
      <c r="H138" s="83" t="str">
        <f t="shared" ca="1" si="9"/>
        <v/>
      </c>
    </row>
    <row r="139" spans="1:8" ht="18" hidden="1" customHeight="1">
      <c r="A139" s="131"/>
      <c r="B139" s="134"/>
      <c r="C139" s="154"/>
      <c r="D139" s="158" t="str">
        <f t="shared" ca="1" si="5"/>
        <v/>
      </c>
      <c r="E139" s="159" t="str">
        <f t="shared" ca="1" si="1"/>
        <v/>
      </c>
      <c r="F139" s="159" t="str">
        <f t="shared" ca="1" si="2"/>
        <v/>
      </c>
      <c r="G139" s="146" t="str">
        <f t="shared" ca="1" si="8"/>
        <v/>
      </c>
      <c r="H139" s="86" t="str">
        <f t="shared" ca="1" si="9"/>
        <v/>
      </c>
    </row>
    <row r="140" spans="1:8" ht="18" hidden="1" customHeight="1">
      <c r="A140" s="132"/>
      <c r="B140" s="133"/>
      <c r="C140" s="153"/>
      <c r="D140" s="109" t="str">
        <f t="shared" ca="1" si="5"/>
        <v/>
      </c>
      <c r="E140" s="143" t="str">
        <f t="shared" ca="1" si="1"/>
        <v/>
      </c>
      <c r="F140" s="143" t="str">
        <f t="shared" ca="1" si="2"/>
        <v/>
      </c>
      <c r="G140" s="145" t="str">
        <f t="shared" ca="1" si="8"/>
        <v/>
      </c>
      <c r="H140" s="83" t="str">
        <f t="shared" ca="1" si="9"/>
        <v/>
      </c>
    </row>
    <row r="141" spans="1:8" ht="18" hidden="1" customHeight="1">
      <c r="A141" s="131"/>
      <c r="B141" s="134"/>
      <c r="C141" s="154"/>
      <c r="D141" s="158" t="str">
        <f t="shared" ca="1" si="5"/>
        <v/>
      </c>
      <c r="E141" s="159" t="str">
        <f t="shared" ca="1" si="1"/>
        <v/>
      </c>
      <c r="F141" s="159" t="str">
        <f t="shared" ca="1" si="2"/>
        <v/>
      </c>
      <c r="G141" s="146" t="str">
        <f t="shared" ca="1" si="8"/>
        <v/>
      </c>
      <c r="H141" s="86" t="str">
        <f t="shared" ca="1" si="9"/>
        <v/>
      </c>
    </row>
    <row r="142" spans="1:8" ht="18" hidden="1" customHeight="1">
      <c r="A142" s="132"/>
      <c r="B142" s="133"/>
      <c r="C142" s="153"/>
      <c r="D142" s="109" t="str">
        <f t="shared" ca="1" si="5"/>
        <v/>
      </c>
      <c r="E142" s="143" t="str">
        <f t="shared" ca="1" si="1"/>
        <v/>
      </c>
      <c r="F142" s="143" t="str">
        <f t="shared" ca="1" si="2"/>
        <v/>
      </c>
      <c r="G142" s="145" t="str">
        <f t="shared" ca="1" si="8"/>
        <v/>
      </c>
      <c r="H142" s="83" t="str">
        <f t="shared" ca="1" si="9"/>
        <v/>
      </c>
    </row>
    <row r="143" spans="1:8" ht="18" hidden="1" customHeight="1">
      <c r="A143" s="131"/>
      <c r="B143" s="134"/>
      <c r="C143" s="154"/>
      <c r="D143" s="158" t="str">
        <f t="shared" ca="1" si="5"/>
        <v/>
      </c>
      <c r="E143" s="159" t="str">
        <f t="shared" ca="1" si="1"/>
        <v/>
      </c>
      <c r="F143" s="159" t="str">
        <f t="shared" ca="1" si="2"/>
        <v/>
      </c>
      <c r="G143" s="146" t="str">
        <f t="shared" ca="1" si="8"/>
        <v/>
      </c>
      <c r="H143" s="86" t="str">
        <f t="shared" ca="1" si="9"/>
        <v/>
      </c>
    </row>
    <row r="144" spans="1:8" ht="18" hidden="1" customHeight="1">
      <c r="A144" s="132"/>
      <c r="B144" s="133"/>
      <c r="C144" s="153"/>
      <c r="D144" s="109" t="str">
        <f t="shared" ca="1" si="5"/>
        <v/>
      </c>
      <c r="E144" s="143" t="str">
        <f t="shared" ca="1" si="1"/>
        <v/>
      </c>
      <c r="F144" s="143" t="str">
        <f t="shared" ca="1" si="2"/>
        <v/>
      </c>
      <c r="G144" s="145" t="str">
        <f t="shared" ca="1" si="8"/>
        <v/>
      </c>
      <c r="H144" s="83" t="str">
        <f t="shared" ca="1" si="9"/>
        <v/>
      </c>
    </row>
    <row r="145" spans="1:8" ht="18" hidden="1" customHeight="1">
      <c r="A145" s="131"/>
      <c r="B145" s="134"/>
      <c r="C145" s="154"/>
      <c r="D145" s="158" t="str">
        <f t="shared" ca="1" si="5"/>
        <v/>
      </c>
      <c r="E145" s="159" t="str">
        <f t="shared" ca="1" si="1"/>
        <v/>
      </c>
      <c r="F145" s="159" t="str">
        <f t="shared" ca="1" si="2"/>
        <v/>
      </c>
      <c r="G145" s="146" t="str">
        <f t="shared" ca="1" si="8"/>
        <v/>
      </c>
      <c r="H145" s="86" t="str">
        <f t="shared" ca="1" si="9"/>
        <v/>
      </c>
    </row>
    <row r="146" spans="1:8" ht="18" hidden="1" customHeight="1">
      <c r="A146" s="132"/>
      <c r="B146" s="133"/>
      <c r="C146" s="153"/>
      <c r="D146" s="109" t="str">
        <f t="shared" ca="1" si="5"/>
        <v/>
      </c>
      <c r="E146" s="143" t="str">
        <f t="shared" ca="1" si="1"/>
        <v/>
      </c>
      <c r="F146" s="143" t="str">
        <f t="shared" ca="1" si="2"/>
        <v/>
      </c>
      <c r="G146" s="145" t="str">
        <f t="shared" ca="1" si="8"/>
        <v/>
      </c>
      <c r="H146" s="83" t="str">
        <f t="shared" ca="1" si="9"/>
        <v/>
      </c>
    </row>
    <row r="147" spans="1:8" ht="18" hidden="1" customHeight="1">
      <c r="A147" s="131"/>
      <c r="B147" s="134"/>
      <c r="C147" s="154"/>
      <c r="D147" s="158" t="str">
        <f t="shared" ca="1" si="5"/>
        <v/>
      </c>
      <c r="E147" s="159" t="str">
        <f t="shared" ca="1" si="1"/>
        <v/>
      </c>
      <c r="F147" s="159" t="str">
        <f t="shared" ca="1" si="2"/>
        <v/>
      </c>
      <c r="G147" s="146" t="str">
        <f t="shared" ca="1" si="8"/>
        <v/>
      </c>
      <c r="H147" s="86" t="str">
        <f t="shared" ca="1" si="9"/>
        <v/>
      </c>
    </row>
    <row r="148" spans="1:8" ht="18" hidden="1" customHeight="1">
      <c r="A148" s="132"/>
      <c r="B148" s="133"/>
      <c r="C148" s="153"/>
      <c r="D148" s="109" t="str">
        <f t="shared" ca="1" si="5"/>
        <v/>
      </c>
      <c r="E148" s="143" t="str">
        <f t="shared" ca="1" si="1"/>
        <v/>
      </c>
      <c r="F148" s="143" t="str">
        <f t="shared" ca="1" si="2"/>
        <v/>
      </c>
      <c r="G148" s="145" t="str">
        <f t="shared" ca="1" si="8"/>
        <v/>
      </c>
      <c r="H148" s="83" t="str">
        <f t="shared" ca="1" si="9"/>
        <v/>
      </c>
    </row>
    <row r="149" spans="1:8" ht="18" hidden="1" customHeight="1">
      <c r="A149" s="131"/>
      <c r="B149" s="134"/>
      <c r="C149" s="154"/>
      <c r="D149" s="158" t="str">
        <f t="shared" ca="1" si="5"/>
        <v/>
      </c>
      <c r="E149" s="159" t="str">
        <f t="shared" ca="1" si="1"/>
        <v/>
      </c>
      <c r="F149" s="159" t="str">
        <f t="shared" ca="1" si="2"/>
        <v/>
      </c>
      <c r="G149" s="146" t="str">
        <f t="shared" ca="1" si="8"/>
        <v/>
      </c>
      <c r="H149" s="86" t="str">
        <f t="shared" ca="1" si="9"/>
        <v/>
      </c>
    </row>
    <row r="150" spans="1:8" ht="18" hidden="1" customHeight="1">
      <c r="A150" s="132"/>
      <c r="B150" s="133"/>
      <c r="C150" s="153"/>
      <c r="D150" s="109" t="str">
        <f t="shared" ca="1" si="5"/>
        <v/>
      </c>
      <c r="E150" s="143" t="str">
        <f t="shared" ca="1" si="1"/>
        <v/>
      </c>
      <c r="F150" s="143" t="str">
        <f t="shared" ca="1" si="2"/>
        <v/>
      </c>
      <c r="G150" s="145" t="str">
        <f t="shared" ca="1" si="8"/>
        <v/>
      </c>
      <c r="H150" s="83" t="str">
        <f t="shared" ca="1" si="9"/>
        <v/>
      </c>
    </row>
    <row r="151" spans="1:8" ht="18" hidden="1" customHeight="1">
      <c r="A151" s="131"/>
      <c r="B151" s="134"/>
      <c r="C151" s="154"/>
      <c r="D151" s="158" t="str">
        <f t="shared" ca="1" si="5"/>
        <v/>
      </c>
      <c r="E151" s="159" t="str">
        <f t="shared" ca="1" si="1"/>
        <v/>
      </c>
      <c r="F151" s="159" t="str">
        <f t="shared" ca="1" si="2"/>
        <v/>
      </c>
      <c r="G151" s="146" t="str">
        <f t="shared" ca="1" si="8"/>
        <v/>
      </c>
      <c r="H151" s="86" t="str">
        <f t="shared" ca="1" si="9"/>
        <v/>
      </c>
    </row>
    <row r="152" spans="1:8" ht="18" hidden="1" customHeight="1">
      <c r="A152" s="132"/>
      <c r="B152" s="133"/>
      <c r="C152" s="153"/>
      <c r="D152" s="109" t="str">
        <f t="shared" ca="1" si="5"/>
        <v/>
      </c>
      <c r="E152" s="143" t="str">
        <f t="shared" ca="1" si="1"/>
        <v/>
      </c>
      <c r="F152" s="143" t="str">
        <f t="shared" ca="1" si="2"/>
        <v/>
      </c>
      <c r="G152" s="145" t="str">
        <f t="shared" ca="1" si="8"/>
        <v/>
      </c>
      <c r="H152" s="83" t="str">
        <f t="shared" ca="1" si="9"/>
        <v/>
      </c>
    </row>
    <row r="153" spans="1:8" ht="18" hidden="1" customHeight="1">
      <c r="A153" s="131"/>
      <c r="B153" s="134"/>
      <c r="C153" s="154"/>
      <c r="D153" s="158" t="str">
        <f t="shared" ca="1" si="5"/>
        <v/>
      </c>
      <c r="E153" s="159" t="str">
        <f t="shared" ca="1" si="1"/>
        <v/>
      </c>
      <c r="F153" s="159" t="str">
        <f t="shared" ca="1" si="2"/>
        <v/>
      </c>
      <c r="G153" s="146" t="str">
        <f t="shared" ca="1" si="8"/>
        <v/>
      </c>
      <c r="H153" s="86" t="str">
        <f t="shared" ca="1" si="9"/>
        <v/>
      </c>
    </row>
    <row r="154" spans="1:8" ht="18" hidden="1" customHeight="1">
      <c r="A154" s="132"/>
      <c r="B154" s="133"/>
      <c r="C154" s="153"/>
      <c r="D154" s="109" t="str">
        <f t="shared" ca="1" si="5"/>
        <v/>
      </c>
      <c r="E154" s="143" t="str">
        <f t="shared" ca="1" si="1"/>
        <v/>
      </c>
      <c r="F154" s="143" t="str">
        <f t="shared" ca="1" si="2"/>
        <v/>
      </c>
      <c r="G154" s="145" t="str">
        <f t="shared" ca="1" si="8"/>
        <v/>
      </c>
      <c r="H154" s="83" t="str">
        <f t="shared" ca="1" si="9"/>
        <v/>
      </c>
    </row>
    <row r="155" spans="1:8" ht="18" hidden="1" customHeight="1">
      <c r="A155" s="131"/>
      <c r="B155" s="134"/>
      <c r="C155" s="154"/>
      <c r="D155" s="158" t="str">
        <f t="shared" ca="1" si="5"/>
        <v/>
      </c>
      <c r="E155" s="159" t="str">
        <f t="shared" ca="1" si="1"/>
        <v/>
      </c>
      <c r="F155" s="159" t="str">
        <f t="shared" ca="1" si="2"/>
        <v/>
      </c>
      <c r="G155" s="146" t="str">
        <f t="shared" ca="1" si="8"/>
        <v/>
      </c>
      <c r="H155" s="86" t="str">
        <f t="shared" ca="1" si="9"/>
        <v/>
      </c>
    </row>
    <row r="156" spans="1:8" ht="18" hidden="1" customHeight="1">
      <c r="A156" s="132"/>
      <c r="B156" s="133"/>
      <c r="C156" s="153"/>
      <c r="D156" s="109" t="str">
        <f t="shared" ca="1" si="5"/>
        <v/>
      </c>
      <c r="E156" s="143" t="str">
        <f t="shared" ca="1" si="1"/>
        <v/>
      </c>
      <c r="F156" s="143" t="str">
        <f t="shared" ca="1" si="2"/>
        <v/>
      </c>
      <c r="G156" s="145" t="str">
        <f t="shared" ca="1" si="8"/>
        <v/>
      </c>
      <c r="H156" s="83" t="str">
        <f t="shared" ca="1" si="9"/>
        <v/>
      </c>
    </row>
    <row r="157" spans="1:8" ht="18" hidden="1" customHeight="1">
      <c r="A157" s="131"/>
      <c r="B157" s="134"/>
      <c r="C157" s="154"/>
      <c r="D157" s="158" t="str">
        <f t="shared" ca="1" si="5"/>
        <v/>
      </c>
      <c r="E157" s="159" t="str">
        <f t="shared" ca="1" si="1"/>
        <v/>
      </c>
      <c r="F157" s="159" t="str">
        <f t="shared" ca="1" si="2"/>
        <v/>
      </c>
      <c r="G157" s="146" t="str">
        <f t="shared" ca="1" si="8"/>
        <v/>
      </c>
      <c r="H157" s="86" t="str">
        <f t="shared" ca="1" si="9"/>
        <v/>
      </c>
    </row>
    <row r="158" spans="1:8" ht="18" hidden="1" customHeight="1">
      <c r="A158" s="132"/>
      <c r="B158" s="133"/>
      <c r="C158" s="153"/>
      <c r="D158" s="109" t="str">
        <f t="shared" ca="1" si="5"/>
        <v/>
      </c>
      <c r="E158" s="143" t="str">
        <f t="shared" ca="1" si="1"/>
        <v/>
      </c>
      <c r="F158" s="143" t="str">
        <f t="shared" ca="1" si="2"/>
        <v/>
      </c>
      <c r="G158" s="145" t="str">
        <f t="shared" ca="1" si="8"/>
        <v/>
      </c>
      <c r="H158" s="83" t="str">
        <f t="shared" ca="1" si="9"/>
        <v/>
      </c>
    </row>
    <row r="159" spans="1:8" ht="18" hidden="1" customHeight="1">
      <c r="A159" s="131"/>
      <c r="B159" s="134"/>
      <c r="C159" s="154"/>
      <c r="D159" s="158" t="str">
        <f t="shared" ca="1" si="5"/>
        <v/>
      </c>
      <c r="E159" s="159" t="str">
        <f t="shared" ca="1" si="1"/>
        <v/>
      </c>
      <c r="F159" s="159" t="str">
        <f t="shared" ca="1" si="2"/>
        <v/>
      </c>
      <c r="G159" s="146" t="str">
        <f t="shared" ca="1" si="8"/>
        <v/>
      </c>
      <c r="H159" s="86" t="str">
        <f t="shared" ca="1" si="9"/>
        <v/>
      </c>
    </row>
    <row r="160" spans="1:8" ht="18" hidden="1" customHeight="1">
      <c r="A160" s="132"/>
      <c r="B160" s="133"/>
      <c r="C160" s="153"/>
      <c r="D160" s="109" t="str">
        <f t="shared" ca="1" si="5"/>
        <v/>
      </c>
      <c r="E160" s="143" t="str">
        <f t="shared" ca="1" si="1"/>
        <v/>
      </c>
      <c r="F160" s="143" t="str">
        <f t="shared" ca="1" si="2"/>
        <v/>
      </c>
      <c r="G160" s="145" t="str">
        <f t="shared" ca="1" si="8"/>
        <v/>
      </c>
      <c r="H160" s="83" t="str">
        <f t="shared" ca="1" si="9"/>
        <v/>
      </c>
    </row>
    <row r="161" spans="1:8" ht="18" hidden="1" customHeight="1">
      <c r="A161" s="131"/>
      <c r="B161" s="134"/>
      <c r="C161" s="154"/>
      <c r="D161" s="158" t="str">
        <f t="shared" ca="1" si="5"/>
        <v/>
      </c>
      <c r="E161" s="159" t="str">
        <f t="shared" ca="1" si="1"/>
        <v/>
      </c>
      <c r="F161" s="159" t="str">
        <f t="shared" ca="1" si="2"/>
        <v/>
      </c>
      <c r="G161" s="146" t="str">
        <f t="shared" ca="1" si="8"/>
        <v/>
      </c>
      <c r="H161" s="86" t="str">
        <f t="shared" ca="1" si="9"/>
        <v/>
      </c>
    </row>
    <row r="162" spans="1:8" ht="18" hidden="1" customHeight="1">
      <c r="A162" s="132"/>
      <c r="B162" s="133"/>
      <c r="C162" s="153"/>
      <c r="D162" s="109" t="str">
        <f t="shared" ca="1" si="5"/>
        <v/>
      </c>
      <c r="E162" s="143" t="str">
        <f t="shared" ca="1" si="1"/>
        <v/>
      </c>
      <c r="F162" s="143" t="str">
        <f t="shared" ca="1" si="2"/>
        <v/>
      </c>
      <c r="G162" s="145" t="str">
        <f t="shared" ca="1" si="8"/>
        <v/>
      </c>
      <c r="H162" s="83" t="str">
        <f t="shared" ca="1" si="9"/>
        <v/>
      </c>
    </row>
    <row r="163" spans="1:8" ht="18" hidden="1" customHeight="1">
      <c r="A163" s="131"/>
      <c r="B163" s="134"/>
      <c r="C163" s="154"/>
      <c r="D163" s="158" t="str">
        <f t="shared" ca="1" si="5"/>
        <v/>
      </c>
      <c r="E163" s="159" t="str">
        <f t="shared" ca="1" si="1"/>
        <v/>
      </c>
      <c r="F163" s="159" t="str">
        <f t="shared" ca="1" si="2"/>
        <v/>
      </c>
      <c r="G163" s="146" t="str">
        <f t="shared" ca="1" si="8"/>
        <v/>
      </c>
      <c r="H163" s="86" t="str">
        <f t="shared" ca="1" si="9"/>
        <v/>
      </c>
    </row>
    <row r="164" spans="1:8" ht="18" hidden="1" customHeight="1">
      <c r="A164" s="132"/>
      <c r="B164" s="133"/>
      <c r="C164" s="153"/>
      <c r="D164" s="109" t="str">
        <f t="shared" ca="1" si="5"/>
        <v/>
      </c>
      <c r="E164" s="143" t="str">
        <f t="shared" ca="1" si="1"/>
        <v/>
      </c>
      <c r="F164" s="143" t="str">
        <f t="shared" ca="1" si="2"/>
        <v/>
      </c>
      <c r="G164" s="145" t="str">
        <f t="shared" ca="1" si="8"/>
        <v/>
      </c>
      <c r="H164" s="83" t="str">
        <f t="shared" ca="1" si="9"/>
        <v/>
      </c>
    </row>
    <row r="165" spans="1:8" ht="18" hidden="1" customHeight="1">
      <c r="A165" s="131"/>
      <c r="B165" s="134"/>
      <c r="C165" s="154"/>
      <c r="D165" s="158" t="str">
        <f t="shared" ca="1" si="5"/>
        <v/>
      </c>
      <c r="E165" s="159" t="str">
        <f t="shared" ca="1" si="1"/>
        <v/>
      </c>
      <c r="F165" s="159" t="str">
        <f t="shared" ca="1" si="2"/>
        <v/>
      </c>
      <c r="G165" s="146" t="str">
        <f t="shared" ca="1" si="8"/>
        <v/>
      </c>
      <c r="H165" s="86" t="str">
        <f t="shared" ca="1" si="9"/>
        <v/>
      </c>
    </row>
    <row r="166" spans="1:8" ht="18" hidden="1" customHeight="1">
      <c r="A166" s="132"/>
      <c r="B166" s="133"/>
      <c r="C166" s="153"/>
      <c r="D166" s="109" t="str">
        <f t="shared" ca="1" si="5"/>
        <v/>
      </c>
      <c r="E166" s="143" t="str">
        <f t="shared" ca="1" si="1"/>
        <v/>
      </c>
      <c r="F166" s="143" t="str">
        <f t="shared" ca="1" si="2"/>
        <v/>
      </c>
      <c r="G166" s="145" t="str">
        <f t="shared" ca="1" si="8"/>
        <v/>
      </c>
      <c r="H166" s="83" t="str">
        <f t="shared" ca="1" si="9"/>
        <v/>
      </c>
    </row>
    <row r="167" spans="1:8" ht="18" hidden="1" customHeight="1">
      <c r="A167" s="131"/>
      <c r="B167" s="134"/>
      <c r="C167" s="154"/>
      <c r="D167" s="158" t="str">
        <f t="shared" ca="1" si="5"/>
        <v/>
      </c>
      <c r="E167" s="159" t="str">
        <f t="shared" ca="1" si="1"/>
        <v/>
      </c>
      <c r="F167" s="159" t="str">
        <f t="shared" ca="1" si="2"/>
        <v/>
      </c>
      <c r="G167" s="146" t="str">
        <f t="shared" ca="1" si="8"/>
        <v/>
      </c>
      <c r="H167" s="86" t="str">
        <f t="shared" ca="1" si="9"/>
        <v/>
      </c>
    </row>
    <row r="168" spans="1:8" ht="18" hidden="1" customHeight="1">
      <c r="A168" s="132"/>
      <c r="B168" s="133"/>
      <c r="C168" s="153"/>
      <c r="D168" s="109" t="str">
        <f t="shared" ca="1" si="5"/>
        <v/>
      </c>
      <c r="E168" s="143" t="str">
        <f t="shared" ca="1" si="1"/>
        <v/>
      </c>
      <c r="F168" s="143" t="str">
        <f t="shared" ca="1" si="2"/>
        <v/>
      </c>
      <c r="G168" s="145" t="str">
        <f t="shared" ca="1" si="8"/>
        <v/>
      </c>
      <c r="H168" s="83" t="str">
        <f t="shared" ca="1" si="9"/>
        <v/>
      </c>
    </row>
    <row r="169" spans="1:8" ht="18" hidden="1" customHeight="1">
      <c r="A169" s="131"/>
      <c r="B169" s="134"/>
      <c r="C169" s="154"/>
      <c r="D169" s="158" t="str">
        <f t="shared" ca="1" si="5"/>
        <v/>
      </c>
      <c r="E169" s="159" t="str">
        <f t="shared" ca="1" si="1"/>
        <v/>
      </c>
      <c r="F169" s="159" t="str">
        <f t="shared" ca="1" si="2"/>
        <v/>
      </c>
      <c r="G169" s="146" t="str">
        <f t="shared" ca="1" si="8"/>
        <v/>
      </c>
      <c r="H169" s="86" t="str">
        <f t="shared" ca="1" si="9"/>
        <v/>
      </c>
    </row>
    <row r="170" spans="1:8" ht="18" hidden="1" customHeight="1">
      <c r="A170" s="132"/>
      <c r="B170" s="133"/>
      <c r="C170" s="153"/>
      <c r="D170" s="109" t="str">
        <f t="shared" ca="1" si="5"/>
        <v/>
      </c>
      <c r="E170" s="143" t="str">
        <f t="shared" ca="1" si="1"/>
        <v/>
      </c>
      <c r="F170" s="143" t="str">
        <f t="shared" ca="1" si="2"/>
        <v/>
      </c>
      <c r="G170" s="145" t="str">
        <f t="shared" ca="1" si="8"/>
        <v/>
      </c>
      <c r="H170" s="83" t="str">
        <f t="shared" ca="1" si="9"/>
        <v/>
      </c>
    </row>
    <row r="171" spans="1:8" ht="18" hidden="1" customHeight="1">
      <c r="A171" s="131"/>
      <c r="B171" s="134"/>
      <c r="C171" s="154"/>
      <c r="D171" s="158" t="str">
        <f t="shared" ca="1" si="5"/>
        <v/>
      </c>
      <c r="E171" s="159" t="str">
        <f t="shared" ca="1" si="1"/>
        <v/>
      </c>
      <c r="F171" s="159" t="str">
        <f t="shared" ca="1" si="2"/>
        <v/>
      </c>
      <c r="G171" s="146" t="str">
        <f t="shared" ca="1" si="8"/>
        <v/>
      </c>
      <c r="H171" s="86" t="str">
        <f t="shared" ca="1" si="9"/>
        <v/>
      </c>
    </row>
    <row r="172" spans="1:8" ht="18" hidden="1" customHeight="1">
      <c r="A172" s="132"/>
      <c r="B172" s="133"/>
      <c r="C172" s="153"/>
      <c r="D172" s="109" t="str">
        <f t="shared" ca="1" si="5"/>
        <v/>
      </c>
      <c r="E172" s="143" t="str">
        <f t="shared" ca="1" si="1"/>
        <v/>
      </c>
      <c r="F172" s="143" t="str">
        <f t="shared" ca="1" si="2"/>
        <v/>
      </c>
      <c r="G172" s="145" t="str">
        <f t="shared" ca="1" si="8"/>
        <v/>
      </c>
      <c r="H172" s="83" t="str">
        <f t="shared" ca="1" si="9"/>
        <v/>
      </c>
    </row>
    <row r="173" spans="1:8" ht="18" hidden="1" customHeight="1">
      <c r="A173" s="131"/>
      <c r="B173" s="134"/>
      <c r="C173" s="154"/>
      <c r="D173" s="158" t="str">
        <f t="shared" ca="1" si="5"/>
        <v/>
      </c>
      <c r="E173" s="159" t="str">
        <f t="shared" ca="1" si="1"/>
        <v/>
      </c>
      <c r="F173" s="159" t="str">
        <f t="shared" ca="1" si="2"/>
        <v/>
      </c>
      <c r="G173" s="146" t="str">
        <f t="shared" ca="1" si="8"/>
        <v/>
      </c>
      <c r="H173" s="86" t="str">
        <f t="shared" ca="1" si="9"/>
        <v/>
      </c>
    </row>
    <row r="174" spans="1:8" ht="18" hidden="1" customHeight="1">
      <c r="A174" s="132"/>
      <c r="B174" s="133"/>
      <c r="C174" s="153"/>
      <c r="D174" s="109" t="str">
        <f t="shared" ca="1" si="5"/>
        <v/>
      </c>
      <c r="E174" s="143" t="str">
        <f t="shared" ca="1" si="1"/>
        <v/>
      </c>
      <c r="F174" s="143" t="str">
        <f t="shared" ca="1" si="2"/>
        <v/>
      </c>
      <c r="G174" s="145" t="str">
        <f t="shared" ca="1" si="8"/>
        <v/>
      </c>
      <c r="H174" s="83" t="str">
        <f t="shared" ca="1" si="9"/>
        <v/>
      </c>
    </row>
    <row r="175" spans="1:8" ht="18" hidden="1" customHeight="1">
      <c r="A175" s="131"/>
      <c r="B175" s="134"/>
      <c r="C175" s="154"/>
      <c r="D175" s="158" t="str">
        <f t="shared" ca="1" si="5"/>
        <v/>
      </c>
      <c r="E175" s="159" t="str">
        <f t="shared" ca="1" si="1"/>
        <v/>
      </c>
      <c r="F175" s="159" t="str">
        <f t="shared" ca="1" si="2"/>
        <v/>
      </c>
      <c r="G175" s="146" t="str">
        <f t="shared" ca="1" si="8"/>
        <v/>
      </c>
      <c r="H175" s="86" t="str">
        <f t="shared" ca="1" si="9"/>
        <v/>
      </c>
    </row>
    <row r="176" spans="1:8" ht="18" hidden="1" customHeight="1">
      <c r="A176" s="132"/>
      <c r="B176" s="133"/>
      <c r="C176" s="153"/>
      <c r="D176" s="109" t="str">
        <f t="shared" ca="1" si="5"/>
        <v/>
      </c>
      <c r="E176" s="143" t="str">
        <f t="shared" ca="1" si="1"/>
        <v/>
      </c>
      <c r="F176" s="143" t="str">
        <f t="shared" ca="1" si="2"/>
        <v/>
      </c>
      <c r="G176" s="145" t="str">
        <f t="shared" ca="1" si="8"/>
        <v/>
      </c>
      <c r="H176" s="83" t="str">
        <f t="shared" ca="1" si="9"/>
        <v/>
      </c>
    </row>
    <row r="177" spans="1:8" ht="18" hidden="1" customHeight="1">
      <c r="A177" s="131"/>
      <c r="B177" s="134"/>
      <c r="C177" s="154"/>
      <c r="D177" s="158" t="str">
        <f t="shared" ca="1" si="5"/>
        <v/>
      </c>
      <c r="E177" s="159" t="str">
        <f t="shared" ca="1" si="1"/>
        <v/>
      </c>
      <c r="F177" s="159" t="str">
        <f t="shared" ca="1" si="2"/>
        <v/>
      </c>
      <c r="G177" s="146" t="str">
        <f t="shared" ca="1" si="8"/>
        <v/>
      </c>
      <c r="H177" s="86" t="str">
        <f t="shared" ca="1" si="9"/>
        <v/>
      </c>
    </row>
    <row r="178" spans="1:8" ht="18" hidden="1" customHeight="1">
      <c r="A178" s="132"/>
      <c r="B178" s="133"/>
      <c r="C178" s="153"/>
      <c r="D178" s="109" t="str">
        <f t="shared" ca="1" si="5"/>
        <v/>
      </c>
      <c r="E178" s="143" t="str">
        <f t="shared" ca="1" si="1"/>
        <v/>
      </c>
      <c r="F178" s="143" t="str">
        <f t="shared" ca="1" si="2"/>
        <v/>
      </c>
      <c r="G178" s="145" t="str">
        <f t="shared" ca="1" si="8"/>
        <v/>
      </c>
      <c r="H178" s="83" t="str">
        <f t="shared" ca="1" si="9"/>
        <v/>
      </c>
    </row>
    <row r="179" spans="1:8" ht="18" hidden="1" customHeight="1">
      <c r="A179" s="131"/>
      <c r="B179" s="134"/>
      <c r="C179" s="154"/>
      <c r="D179" s="158" t="str">
        <f t="shared" ca="1" si="5"/>
        <v/>
      </c>
      <c r="E179" s="159" t="str">
        <f t="shared" ca="1" si="1"/>
        <v/>
      </c>
      <c r="F179" s="159" t="str">
        <f t="shared" ca="1" si="2"/>
        <v/>
      </c>
      <c r="G179" s="146" t="str">
        <f t="shared" ca="1" si="8"/>
        <v/>
      </c>
      <c r="H179" s="86" t="str">
        <f t="shared" ca="1" si="9"/>
        <v/>
      </c>
    </row>
    <row r="180" spans="1:8" ht="18" hidden="1" customHeight="1">
      <c r="A180" s="132"/>
      <c r="B180" s="133"/>
      <c r="C180" s="153"/>
      <c r="D180" s="109" t="str">
        <f t="shared" ca="1" si="5"/>
        <v/>
      </c>
      <c r="E180" s="143" t="str">
        <f t="shared" ca="1" si="1"/>
        <v/>
      </c>
      <c r="F180" s="143" t="str">
        <f t="shared" ca="1" si="2"/>
        <v/>
      </c>
      <c r="G180" s="145" t="str">
        <f t="shared" ca="1" si="8"/>
        <v/>
      </c>
      <c r="H180" s="83" t="str">
        <f t="shared" ca="1" si="9"/>
        <v/>
      </c>
    </row>
    <row r="181" spans="1:8" ht="18" hidden="1" customHeight="1">
      <c r="A181" s="131"/>
      <c r="B181" s="134"/>
      <c r="C181" s="154"/>
      <c r="D181" s="158" t="str">
        <f t="shared" ca="1" si="5"/>
        <v/>
      </c>
      <c r="E181" s="159" t="str">
        <f t="shared" ca="1" si="1"/>
        <v/>
      </c>
      <c r="F181" s="159" t="str">
        <f t="shared" ca="1" si="2"/>
        <v/>
      </c>
      <c r="G181" s="146" t="str">
        <f t="shared" ca="1" si="8"/>
        <v/>
      </c>
      <c r="H181" s="86" t="str">
        <f t="shared" ca="1" si="9"/>
        <v/>
      </c>
    </row>
    <row r="182" spans="1:8" ht="18" hidden="1" customHeight="1" thickBot="1">
      <c r="A182" s="135"/>
      <c r="B182" s="136"/>
      <c r="C182" s="155"/>
      <c r="D182" s="160" t="str">
        <f t="shared" ca="1" si="5"/>
        <v/>
      </c>
      <c r="E182" s="161" t="str">
        <f t="shared" ca="1" si="1"/>
        <v/>
      </c>
      <c r="F182" s="161" t="str">
        <f t="shared" ca="1" si="2"/>
        <v/>
      </c>
      <c r="G182" s="162" t="str">
        <f t="shared" ca="1" si="8"/>
        <v/>
      </c>
      <c r="H182" s="138" t="str">
        <f t="shared" ca="1" si="9"/>
        <v/>
      </c>
    </row>
  </sheetData>
  <mergeCells count="22">
    <mergeCell ref="A15:A16"/>
    <mergeCell ref="H37:H38"/>
    <mergeCell ref="D36:H36"/>
    <mergeCell ref="A20:C25"/>
    <mergeCell ref="D20:D25"/>
    <mergeCell ref="D17:D19"/>
    <mergeCell ref="A17:C19"/>
    <mergeCell ref="G37:G38"/>
    <mergeCell ref="D37:D38"/>
    <mergeCell ref="A36:C36"/>
    <mergeCell ref="A37:C37"/>
    <mergeCell ref="E37:E38"/>
    <mergeCell ref="F37:F38"/>
    <mergeCell ref="J82:J87"/>
    <mergeCell ref="D35:E35"/>
    <mergeCell ref="J36:J37"/>
    <mergeCell ref="J38:J42"/>
    <mergeCell ref="J45:J46"/>
    <mergeCell ref="J47:J55"/>
    <mergeCell ref="J58:J59"/>
    <mergeCell ref="J60:J77"/>
    <mergeCell ref="J80:J81"/>
  </mergeCells>
  <phoneticPr fontId="11"/>
  <conditionalFormatting sqref="A39:B182 D39:F182">
    <cfRule type="expression" dxfId="70" priority="8">
      <formula>IF($C39="何もしない",TRUE,FALSE)</formula>
    </cfRule>
  </conditionalFormatting>
  <conditionalFormatting sqref="A20:D25">
    <cfRule type="expression" dxfId="69" priority="7">
      <formula>IF(NOT($D$17="カスタム項目を利用している"),TRUE,FALSE)</formula>
    </cfRule>
  </conditionalFormatting>
  <conditionalFormatting sqref="A26:D29">
    <cfRule type="expression" dxfId="68" priority="6">
      <formula>IF(NOT($D$20="一部を別項目で管理している"),TRUE,FALSE)</formula>
    </cfRule>
  </conditionalFormatting>
  <conditionalFormatting sqref="A39:H182">
    <cfRule type="expression" dxfId="67" priority="4">
      <formula>IF($B$35="何もしない",TRUE,FALSE)</formula>
    </cfRule>
  </conditionalFormatting>
  <conditionalFormatting sqref="B5:C16">
    <cfRule type="expression" dxfId="66" priority="5">
      <formula>IF($D5="何もしない",TRUE,FALSE)</formula>
    </cfRule>
  </conditionalFormatting>
  <conditionalFormatting sqref="B26:C29">
    <cfRule type="expression" dxfId="65" priority="3">
      <formula>IF($D26="何もしない",1,0)</formula>
    </cfRule>
  </conditionalFormatting>
  <conditionalFormatting sqref="B15:D15">
    <cfRule type="expression" dxfId="64" priority="2">
      <formula>IF(NOT($D$17="標準項目を利用している"),1,0)</formula>
    </cfRule>
  </conditionalFormatting>
  <conditionalFormatting sqref="B16:D16">
    <cfRule type="expression" dxfId="63" priority="1">
      <formula>IF(NOT(AND($D$17="カスタム項目を利用している",$D$20="すべてひとつの項目に入力している")),1,0)</formula>
    </cfRule>
  </conditionalFormatting>
  <dataValidations count="14">
    <dataValidation type="list" allowBlank="1" showInputMessage="1" showErrorMessage="1" sqref="B54:B182" xr:uid="{EEDE0BF5-E38E-4744-AD7E-4CFC33D5AEFF}">
      <formula1>INDIRECT(A54)</formula1>
    </dataValidation>
    <dataValidation type="list" allowBlank="1" showInputMessage="1" showErrorMessage="1" sqref="C41:C182" xr:uid="{CC44A633-85C7-7C4D-B922-E00A095A5FBF}">
      <formula1>INDIRECT($B$35)</formula1>
    </dataValidation>
    <dataValidation type="list" allowBlank="1" showInputMessage="1" showErrorMessage="1" sqref="C39:C40" xr:uid="{8DF55C4B-3974-5745-9F8A-4CE5FB18A4B3}">
      <formula1>INDIRECT("必須"&amp;$B$35)</formula1>
    </dataValidation>
    <dataValidation type="list" allowBlank="1" showInputMessage="1" showErrorMessage="1" sqref="D5:D16 D26:D29" xr:uid="{7AEEA113-A2C3-BF41-A356-B249E02EBC52}">
      <formula1>INDIRECT("読み込み優先順位")</formula1>
    </dataValidation>
    <dataValidation type="list" allowBlank="1" showInputMessage="1" showErrorMessage="1" sqref="D17:D19" xr:uid="{B8F6E0F4-7FA2-5241-AA9D-A0B1B777C795}">
      <formula1>INDIRECT("住所分割読み込み")</formula1>
    </dataValidation>
    <dataValidation type="list" allowBlank="1" showInputMessage="1" showErrorMessage="1" sqref="A39" xr:uid="{5B9E92F0-FFE6-B54D-8DD2-5B1E4C4CD459}">
      <formula1>INDIRECT($A$35&amp;"Name")</formula1>
    </dataValidation>
    <dataValidation type="list" allowBlank="1" showInputMessage="1" showErrorMessage="1" sqref="A43" xr:uid="{7AE3A005-D4FF-F248-8B53-A0FADF9C9C7E}">
      <formula1>INDIRECT($A$35&amp;"PostalCode")</formula1>
    </dataValidation>
    <dataValidation type="list" allowBlank="1" showInputMessage="1" showErrorMessage="1" sqref="A44" xr:uid="{DDA03377-5C1A-FB41-B7A0-8500E71DD5C3}">
      <formula1>INDIRECT($A$35&amp;"State")</formula1>
    </dataValidation>
    <dataValidation type="list" allowBlank="1" showInputMessage="1" showErrorMessage="1" sqref="A45" xr:uid="{76C10709-7123-C344-81D9-9EE3DFEB1189}">
      <formula1>INDIRECT($A$35&amp;"City")</formula1>
    </dataValidation>
    <dataValidation type="list" allowBlank="1" showInputMessage="1" showErrorMessage="1" sqref="A46" xr:uid="{8A83215E-0C72-2146-A4F5-A986EAAB0675}">
      <formula1>INDIRECT($A$35&amp;"Street")</formula1>
    </dataValidation>
    <dataValidation type="list" allowBlank="1" showInputMessage="1" showErrorMessage="1" sqref="A47" xr:uid="{AD0A9D71-B0A5-9E40-B5C1-16A51678F2C3}">
      <formula1>INDIRECT($A$35&amp;"Phone")</formula1>
    </dataValidation>
    <dataValidation type="list" allowBlank="1" showInputMessage="1" showErrorMessage="1" sqref="A48" xr:uid="{8BF9DAF1-4AED-EC43-ADBB-6127AF9C369D}">
      <formula1>INDIRECT($A$35&amp;"Fax")</formula1>
    </dataValidation>
    <dataValidation type="list" allowBlank="1" showInputMessage="1" showErrorMessage="1" sqref="D20:D25" xr:uid="{EC802FA4-F6F0-4646-BCB7-55D94C3BFD95}">
      <formula1>"▼いずれかを選択してください,すべてひとつの項目に入力している,一部を別項目で管理している"</formula1>
    </dataValidation>
    <dataValidation type="list" allowBlank="1" showInputMessage="1" showErrorMessage="1" sqref="C35" xr:uid="{49A54C0E-5147-A14C-BE40-70D4F74B0A63}">
      <formula1>"▼いずれかを選択してください,CSV,カンマ,セミコロン,スペース,区切り文字なし"</formula1>
    </dataValidation>
  </dataValidations>
  <hyperlinks>
    <hyperlink ref="D35" r:id="rId1" display="※CI設定項目の詳細についてはサポートサイトを参照してください。" xr:uid="{66A10CBE-1353-3A45-8409-AE3CDCA414D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FCA721C0-DB9B-614D-8E68-6C11FD9E62DB}">
          <x14:formula1>
            <xm:f>IF(#REF!="会社",選択肢!$F$2:$F$7,選択肢!$A$2:$A$8)</xm:f>
          </x14:formula1>
          <xm:sqref>A54:A55</xm:sqref>
        </x14:dataValidation>
        <x14:dataValidation type="list" allowBlank="1" showInputMessage="1" showErrorMessage="1" xr:uid="{D5E6B58E-2D91-B34B-AD6B-EA432616F16A}">
          <x14:formula1>
            <xm:f>IF($A$35="会社",選択肢!$F$2:$F$7,選択肢!$A$2:$A$8)</xm:f>
          </x14:formula1>
          <xm:sqref>A56:A182</xm:sqref>
        </x14:dataValidation>
        <x14:dataValidation type="list" allowBlank="1" showInputMessage="1" showErrorMessage="1" xr:uid="{A2DF4CAF-ABF8-2C42-9A0A-4047009FDDFF}">
          <x14:formula1>
            <xm:f>更新ポリシー!$A$1:$A$4</xm:f>
          </x14:formula1>
          <xm:sqref>B35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E7E8A-FCC9-4A52-B53D-2ED050811DF9}">
  <dimension ref="A1:X121"/>
  <sheetViews>
    <sheetView showGridLines="0" tabSelected="1" zoomScaleNormal="100" workbookViewId="0"/>
  </sheetViews>
  <sheetFormatPr defaultColWidth="9" defaultRowHeight="16.2"/>
  <cols>
    <col min="1" max="1" width="41.44140625" style="62" customWidth="1"/>
    <col min="2" max="2" width="56.44140625" style="62" customWidth="1"/>
    <col min="3" max="3" width="32.6640625" style="62" customWidth="1"/>
    <col min="4" max="4" width="30" style="62" customWidth="1"/>
    <col min="5" max="5" width="36.6640625" style="62" customWidth="1"/>
    <col min="6" max="6" width="34" style="62" bestFit="1" customWidth="1"/>
    <col min="7" max="7" width="24.33203125" style="62" customWidth="1"/>
    <col min="8" max="8" width="25" style="62" customWidth="1"/>
    <col min="9" max="9" width="11.6640625" style="62" bestFit="1" customWidth="1"/>
    <col min="10" max="10" width="17.6640625" style="62" bestFit="1" customWidth="1"/>
    <col min="11" max="11" width="9" style="62" customWidth="1"/>
    <col min="12" max="23" width="9" style="62"/>
    <col min="24" max="24" width="25.44140625" style="62" customWidth="1"/>
    <col min="25" max="16384" width="9" style="62"/>
  </cols>
  <sheetData>
    <row r="1" spans="1:6" ht="28.8">
      <c r="A1" s="281" t="s">
        <v>296</v>
      </c>
    </row>
    <row r="2" spans="1:6" ht="18">
      <c r="A2" s="338" t="s">
        <v>297</v>
      </c>
      <c r="B2" s="335">
        <v>3333</v>
      </c>
    </row>
    <row r="3" spans="1:6" ht="18">
      <c r="A3" s="338" t="s">
        <v>298</v>
      </c>
      <c r="B3" s="335"/>
    </row>
    <row r="5" spans="1:6" ht="25.35" customHeight="1" thickBot="1">
      <c r="A5" s="281" t="s">
        <v>299</v>
      </c>
    </row>
    <row r="6" spans="1:6" ht="22.35" customHeight="1">
      <c r="A6" s="307" t="s">
        <v>300</v>
      </c>
      <c r="B6" s="308" t="s">
        <v>301</v>
      </c>
      <c r="C6" s="308" t="s">
        <v>302</v>
      </c>
      <c r="D6" s="308" t="s">
        <v>303</v>
      </c>
      <c r="E6" s="308" t="s">
        <v>304</v>
      </c>
      <c r="F6" s="309" t="s">
        <v>305</v>
      </c>
    </row>
    <row r="7" spans="1:6" ht="22.35" customHeight="1">
      <c r="A7" s="310" t="s">
        <v>14</v>
      </c>
      <c r="B7" s="282" t="s">
        <v>306</v>
      </c>
      <c r="C7" s="282" t="s">
        <v>307</v>
      </c>
      <c r="D7" s="283" t="s">
        <v>150</v>
      </c>
      <c r="E7" s="282" t="s">
        <v>308</v>
      </c>
      <c r="F7" s="311" t="str">
        <f t="shared" ref="F7:F20" si="0">IF(D7="読み込む","Readable","")</f>
        <v>Readable</v>
      </c>
    </row>
    <row r="8" spans="1:6" ht="22.35" customHeight="1">
      <c r="A8" s="312" t="s">
        <v>163</v>
      </c>
      <c r="B8" s="284" t="s">
        <v>309</v>
      </c>
      <c r="C8" s="284" t="s">
        <v>310</v>
      </c>
      <c r="D8" s="285" t="s">
        <v>150</v>
      </c>
      <c r="E8" s="284" t="s">
        <v>308</v>
      </c>
      <c r="F8" s="313" t="str">
        <f t="shared" si="0"/>
        <v>Readable</v>
      </c>
    </row>
    <row r="9" spans="1:6" ht="22.35" customHeight="1">
      <c r="A9" s="310" t="s">
        <v>165</v>
      </c>
      <c r="B9" s="282" t="s">
        <v>311</v>
      </c>
      <c r="C9" s="282" t="s">
        <v>312</v>
      </c>
      <c r="D9" s="283" t="s">
        <v>150</v>
      </c>
      <c r="E9" s="282" t="s">
        <v>308</v>
      </c>
      <c r="F9" s="311" t="str">
        <f t="shared" si="0"/>
        <v>Readable</v>
      </c>
    </row>
    <row r="10" spans="1:6" ht="22.35" customHeight="1">
      <c r="A10" s="312" t="s">
        <v>167</v>
      </c>
      <c r="B10" s="284" t="s">
        <v>234</v>
      </c>
      <c r="C10" s="284" t="s">
        <v>313</v>
      </c>
      <c r="D10" s="285" t="s">
        <v>20</v>
      </c>
      <c r="E10" s="284" t="s">
        <v>308</v>
      </c>
      <c r="F10" s="313" t="str">
        <f t="shared" si="0"/>
        <v/>
      </c>
    </row>
    <row r="11" spans="1:6" ht="22.35" customHeight="1">
      <c r="A11" s="310" t="s">
        <v>169</v>
      </c>
      <c r="B11" s="282" t="s">
        <v>314</v>
      </c>
      <c r="C11" s="282" t="s">
        <v>315</v>
      </c>
      <c r="D11" s="283" t="s">
        <v>20</v>
      </c>
      <c r="E11" s="282" t="s">
        <v>308</v>
      </c>
      <c r="F11" s="311" t="str">
        <f t="shared" si="0"/>
        <v/>
      </c>
    </row>
    <row r="12" spans="1:6" ht="22.35" customHeight="1">
      <c r="A12" s="314" t="s">
        <v>21</v>
      </c>
      <c r="B12" s="284" t="s">
        <v>316</v>
      </c>
      <c r="C12" s="284" t="s">
        <v>317</v>
      </c>
      <c r="D12" s="285" t="s">
        <v>150</v>
      </c>
      <c r="E12" s="284" t="s">
        <v>308</v>
      </c>
      <c r="F12" s="313" t="str">
        <f t="shared" si="0"/>
        <v>Readable</v>
      </c>
    </row>
    <row r="13" spans="1:6" ht="22.35" customHeight="1">
      <c r="A13" s="315" t="s">
        <v>171</v>
      </c>
      <c r="B13" s="282" t="s">
        <v>318</v>
      </c>
      <c r="C13" s="282" t="s">
        <v>319</v>
      </c>
      <c r="D13" s="283" t="s">
        <v>20</v>
      </c>
      <c r="E13" s="282" t="s">
        <v>308</v>
      </c>
      <c r="F13" s="311" t="str">
        <f t="shared" si="0"/>
        <v/>
      </c>
    </row>
    <row r="14" spans="1:6" ht="22.35" customHeight="1">
      <c r="A14" s="312" t="s">
        <v>25</v>
      </c>
      <c r="B14" s="339" t="s">
        <v>179</v>
      </c>
      <c r="C14" s="339" t="s">
        <v>179</v>
      </c>
      <c r="D14" s="285" t="s">
        <v>20</v>
      </c>
      <c r="E14" s="284" t="s">
        <v>320</v>
      </c>
      <c r="F14" s="313" t="str">
        <f t="shared" si="0"/>
        <v/>
      </c>
    </row>
    <row r="15" spans="1:6" ht="22.35" customHeight="1">
      <c r="A15" s="315" t="s">
        <v>174</v>
      </c>
      <c r="B15" s="282" t="s">
        <v>321</v>
      </c>
      <c r="C15" s="282" t="s">
        <v>322</v>
      </c>
      <c r="D15" s="282" t="s">
        <v>323</v>
      </c>
      <c r="E15" s="282" t="s">
        <v>308</v>
      </c>
      <c r="F15" s="311" t="s">
        <v>324</v>
      </c>
    </row>
    <row r="16" spans="1:6" ht="22.35" customHeight="1">
      <c r="A16" s="314" t="s">
        <v>27</v>
      </c>
      <c r="B16" s="284" t="s">
        <v>325</v>
      </c>
      <c r="C16" s="284" t="s">
        <v>326</v>
      </c>
      <c r="D16" s="285" t="s">
        <v>150</v>
      </c>
      <c r="E16" s="284" t="s">
        <v>308</v>
      </c>
      <c r="F16" s="313" t="str">
        <f t="shared" si="0"/>
        <v>Readable</v>
      </c>
    </row>
    <row r="17" spans="1:24" ht="22.35" customHeight="1">
      <c r="A17" s="310" t="s">
        <v>250</v>
      </c>
      <c r="B17" s="320" t="s">
        <v>327</v>
      </c>
      <c r="C17" s="282" t="s">
        <v>328</v>
      </c>
      <c r="D17" s="283" t="s">
        <v>20</v>
      </c>
      <c r="E17" s="282" t="s">
        <v>308</v>
      </c>
      <c r="F17" s="311" t="str">
        <f t="shared" si="0"/>
        <v/>
      </c>
    </row>
    <row r="18" spans="1:24" ht="22.35" customHeight="1">
      <c r="A18" s="314" t="s">
        <v>182</v>
      </c>
      <c r="B18" s="339" t="s">
        <v>179</v>
      </c>
      <c r="C18" s="339" t="s">
        <v>179</v>
      </c>
      <c r="D18" s="285" t="s">
        <v>24</v>
      </c>
      <c r="E18" s="284" t="s">
        <v>320</v>
      </c>
      <c r="F18" s="313" t="str">
        <f t="shared" si="0"/>
        <v/>
      </c>
    </row>
    <row r="19" spans="1:24" ht="22.35" customHeight="1">
      <c r="A19" s="318" t="s">
        <v>38</v>
      </c>
      <c r="B19" s="340" t="s">
        <v>179</v>
      </c>
      <c r="C19" s="340" t="s">
        <v>179</v>
      </c>
      <c r="D19" s="283" t="s">
        <v>24</v>
      </c>
      <c r="E19" s="320" t="s">
        <v>320</v>
      </c>
      <c r="F19" s="311" t="str">
        <f t="shared" si="0"/>
        <v/>
      </c>
    </row>
    <row r="20" spans="1:24" ht="22.35" customHeight="1">
      <c r="A20" s="314" t="s">
        <v>255</v>
      </c>
      <c r="B20" s="339" t="s">
        <v>179</v>
      </c>
      <c r="C20" s="339" t="s">
        <v>179</v>
      </c>
      <c r="D20" s="285" t="s">
        <v>24</v>
      </c>
      <c r="E20" s="284" t="s">
        <v>320</v>
      </c>
      <c r="F20" s="313" t="str">
        <f t="shared" si="0"/>
        <v/>
      </c>
    </row>
    <row r="21" spans="1:24" ht="22.35" customHeight="1" thickBot="1">
      <c r="A21" s="319" t="s">
        <v>329</v>
      </c>
      <c r="B21" s="341" t="s">
        <v>179</v>
      </c>
      <c r="C21" s="341" t="s">
        <v>179</v>
      </c>
      <c r="D21" s="322" t="s">
        <v>24</v>
      </c>
      <c r="E21" s="321" t="s">
        <v>320</v>
      </c>
      <c r="F21" s="323" t="str">
        <f>IF(D21="読み込む","Readable","")</f>
        <v/>
      </c>
    </row>
    <row r="22" spans="1:24" ht="22.35" customHeight="1">
      <c r="A22" s="351" t="s">
        <v>330</v>
      </c>
      <c r="B22" s="352"/>
      <c r="C22" s="352" t="s">
        <v>331</v>
      </c>
      <c r="D22" s="352"/>
      <c r="E22" s="352"/>
      <c r="F22" s="352" t="s">
        <v>324</v>
      </c>
    </row>
    <row r="23" spans="1:24" ht="22.35" customHeight="1">
      <c r="A23" s="351" t="s">
        <v>330</v>
      </c>
      <c r="B23" s="352"/>
      <c r="C23" s="352" t="s">
        <v>332</v>
      </c>
      <c r="D23" s="352"/>
      <c r="E23" s="352"/>
      <c r="F23" s="352" t="s">
        <v>324</v>
      </c>
    </row>
    <row r="24" spans="1:24" ht="22.35" customHeight="1">
      <c r="A24" s="351" t="s">
        <v>330</v>
      </c>
      <c r="B24" s="352"/>
      <c r="C24" s="352" t="s">
        <v>333</v>
      </c>
      <c r="D24" s="352"/>
      <c r="E24" s="352"/>
      <c r="F24" s="352" t="s">
        <v>324</v>
      </c>
    </row>
    <row r="25" spans="1:24" ht="18" customHeight="1">
      <c r="A25" s="73" t="s">
        <v>334</v>
      </c>
    </row>
    <row r="26" spans="1:24" ht="18" customHeight="1">
      <c r="A26" s="73"/>
    </row>
    <row r="28" spans="1:24" ht="25.35" customHeight="1">
      <c r="A28" s="334" t="s">
        <v>335</v>
      </c>
    </row>
    <row r="29" spans="1:24" ht="18" customHeight="1">
      <c r="A29" s="286" t="s">
        <v>43</v>
      </c>
      <c r="B29" s="286" t="s">
        <v>336</v>
      </c>
      <c r="C29" s="286" t="s">
        <v>337</v>
      </c>
      <c r="E29" s="68"/>
      <c r="F29" s="68"/>
    </row>
    <row r="30" spans="1:24" ht="25.35" customHeight="1" thickBot="1">
      <c r="A30" s="287" t="s">
        <v>262</v>
      </c>
      <c r="B30" s="288" t="s">
        <v>47</v>
      </c>
      <c r="C30" s="288" t="s">
        <v>430</v>
      </c>
      <c r="E30" s="445"/>
      <c r="F30" s="445"/>
    </row>
    <row r="31" spans="1:24" ht="18" customHeight="1">
      <c r="A31" s="446" t="s">
        <v>338</v>
      </c>
      <c r="B31" s="446"/>
      <c r="C31" s="446"/>
      <c r="D31" s="447"/>
      <c r="E31" s="448" t="s">
        <v>339</v>
      </c>
      <c r="F31" s="449"/>
      <c r="G31" s="449"/>
      <c r="H31" s="449"/>
      <c r="I31" s="449"/>
      <c r="J31" s="450"/>
      <c r="L31" s="451" t="s">
        <v>52</v>
      </c>
      <c r="M31" s="452"/>
      <c r="N31" s="452"/>
      <c r="O31" s="452"/>
      <c r="P31" s="452"/>
      <c r="Q31" s="452"/>
      <c r="R31" s="452"/>
      <c r="S31" s="452"/>
      <c r="T31" s="452"/>
      <c r="U31" s="452"/>
      <c r="V31" s="452"/>
      <c r="W31" s="452"/>
      <c r="X31" s="453"/>
    </row>
    <row r="32" spans="1:24" ht="18" customHeight="1" thickBot="1">
      <c r="A32" s="446" t="s">
        <v>53</v>
      </c>
      <c r="B32" s="446"/>
      <c r="C32" s="446"/>
      <c r="D32" s="447"/>
      <c r="E32" s="457" t="s">
        <v>340</v>
      </c>
      <c r="F32" s="446" t="s">
        <v>341</v>
      </c>
      <c r="G32" s="446" t="s">
        <v>56</v>
      </c>
      <c r="H32" s="446" t="s">
        <v>57</v>
      </c>
      <c r="I32" s="458" t="s">
        <v>58</v>
      </c>
      <c r="J32" s="459" t="s">
        <v>342</v>
      </c>
      <c r="L32" s="454"/>
      <c r="M32" s="455"/>
      <c r="N32" s="455"/>
      <c r="O32" s="455"/>
      <c r="P32" s="455"/>
      <c r="Q32" s="455"/>
      <c r="R32" s="455"/>
      <c r="S32" s="455"/>
      <c r="T32" s="455"/>
      <c r="U32" s="455"/>
      <c r="V32" s="455"/>
      <c r="W32" s="455"/>
      <c r="X32" s="456"/>
    </row>
    <row r="33" spans="1:24" ht="18" customHeight="1">
      <c r="A33" s="355" t="s">
        <v>343</v>
      </c>
      <c r="B33" s="355" t="s">
        <v>344</v>
      </c>
      <c r="C33" s="355" t="s">
        <v>345</v>
      </c>
      <c r="D33" s="356" t="s">
        <v>346</v>
      </c>
      <c r="E33" s="457"/>
      <c r="F33" s="446"/>
      <c r="G33" s="446"/>
      <c r="H33" s="446"/>
      <c r="I33" s="458"/>
      <c r="J33" s="459"/>
      <c r="L33" s="225"/>
      <c r="M33" s="226"/>
      <c r="N33" s="226"/>
      <c r="O33" s="226"/>
      <c r="P33" s="226"/>
      <c r="Q33" s="226"/>
      <c r="R33" s="226"/>
      <c r="S33" s="226"/>
      <c r="T33" s="226"/>
      <c r="U33" s="226"/>
      <c r="V33" s="226"/>
      <c r="W33" s="226"/>
      <c r="X33" s="227"/>
    </row>
    <row r="34" spans="1:24" ht="18" customHeight="1">
      <c r="A34" s="290" t="s">
        <v>195</v>
      </c>
      <c r="B34" s="289" t="str">
        <f ca="1">VLOOKUP(A34,INDIRECT(CONCATENATE($A$30,"Name選択肢")),2)</f>
        <v>組織名</v>
      </c>
      <c r="C34" s="290" t="s">
        <v>97</v>
      </c>
      <c r="D34" s="305" t="s">
        <v>71</v>
      </c>
      <c r="E34" s="300" t="s">
        <v>347</v>
      </c>
      <c r="F34" s="291" t="s">
        <v>348</v>
      </c>
      <c r="G34" s="300" t="s">
        <v>94</v>
      </c>
      <c r="H34" s="371" t="s">
        <v>67</v>
      </c>
      <c r="I34" s="342" t="s">
        <v>67</v>
      </c>
      <c r="J34" s="348" t="str">
        <f t="shared" ref="J34:J102" si="1">IF(C34="新規登録と更新","Writable/Readable",IF(C34="新規登録のみ","Writable/Readable",IF(C34="更新のみ","Writable/Readable","-")))</f>
        <v>Writable/Readable</v>
      </c>
      <c r="L34" s="228" t="s">
        <v>349</v>
      </c>
      <c r="M34" s="223"/>
      <c r="N34" s="223"/>
      <c r="O34" s="223"/>
      <c r="P34" s="223"/>
      <c r="Q34" s="223"/>
      <c r="R34" s="223"/>
      <c r="S34" s="223"/>
      <c r="T34" s="223"/>
      <c r="U34" s="223"/>
      <c r="V34" s="223"/>
      <c r="W34" s="223"/>
      <c r="X34" s="229"/>
    </row>
    <row r="35" spans="1:24" ht="18" customHeight="1">
      <c r="A35" s="292" t="s">
        <v>195</v>
      </c>
      <c r="B35" s="292" t="s">
        <v>196</v>
      </c>
      <c r="C35" s="293" t="s">
        <v>97</v>
      </c>
      <c r="D35" s="306" t="s">
        <v>71</v>
      </c>
      <c r="E35" s="301" t="s">
        <v>350</v>
      </c>
      <c r="F35" s="294" t="s">
        <v>351</v>
      </c>
      <c r="G35" s="301" t="s">
        <v>94</v>
      </c>
      <c r="H35" s="372" t="s">
        <v>71</v>
      </c>
      <c r="I35" s="343" t="s">
        <v>71</v>
      </c>
      <c r="J35" s="349" t="str">
        <f t="shared" si="1"/>
        <v>Writable/Readable</v>
      </c>
      <c r="L35" s="228" t="s">
        <v>354</v>
      </c>
      <c r="M35" s="223"/>
      <c r="N35" s="223"/>
      <c r="O35" s="223"/>
      <c r="P35" s="223"/>
      <c r="Q35" s="223"/>
      <c r="R35" s="223"/>
      <c r="S35" s="223"/>
      <c r="T35" s="223"/>
      <c r="U35" s="223"/>
      <c r="V35" s="223"/>
      <c r="W35" s="223"/>
      <c r="X35" s="229"/>
    </row>
    <row r="36" spans="1:24" ht="18" customHeight="1">
      <c r="A36" s="326" t="s">
        <v>199</v>
      </c>
      <c r="B36" s="289" t="s">
        <v>165</v>
      </c>
      <c r="C36" s="290" t="s">
        <v>97</v>
      </c>
      <c r="D36" s="305" t="s">
        <v>71</v>
      </c>
      <c r="E36" s="302" t="s">
        <v>352</v>
      </c>
      <c r="F36" s="295" t="s">
        <v>353</v>
      </c>
      <c r="G36" s="302" t="s">
        <v>94</v>
      </c>
      <c r="H36" s="367" t="s">
        <v>71</v>
      </c>
      <c r="I36" s="344" t="s">
        <v>71</v>
      </c>
      <c r="J36" s="350" t="str">
        <f t="shared" si="1"/>
        <v>Writable/Readable</v>
      </c>
      <c r="L36" s="228"/>
      <c r="M36" s="223"/>
      <c r="N36" s="223"/>
      <c r="O36" s="223"/>
      <c r="P36" s="223"/>
      <c r="Q36" s="223"/>
      <c r="R36" s="223"/>
      <c r="S36" s="223"/>
      <c r="T36" s="223"/>
      <c r="U36" s="223"/>
      <c r="V36" s="223"/>
      <c r="W36" s="223"/>
      <c r="X36" s="229"/>
    </row>
    <row r="37" spans="1:24" ht="18" customHeight="1" thickBot="1">
      <c r="A37" s="292" t="s">
        <v>199</v>
      </c>
      <c r="B37" s="296" t="s">
        <v>167</v>
      </c>
      <c r="C37" s="293" t="s">
        <v>97</v>
      </c>
      <c r="D37" s="306" t="s">
        <v>71</v>
      </c>
      <c r="E37" s="303" t="s">
        <v>167</v>
      </c>
      <c r="F37" s="297" t="s">
        <v>355</v>
      </c>
      <c r="G37" s="303" t="s">
        <v>94</v>
      </c>
      <c r="H37" s="372" t="s">
        <v>71</v>
      </c>
      <c r="I37" s="343" t="s">
        <v>71</v>
      </c>
      <c r="J37" s="349" t="str">
        <f t="shared" si="1"/>
        <v>Writable/Readable</v>
      </c>
      <c r="L37" s="230"/>
      <c r="M37" s="231"/>
      <c r="N37" s="231"/>
      <c r="O37" s="231"/>
      <c r="P37" s="231"/>
      <c r="Q37" s="231"/>
      <c r="R37" s="231"/>
      <c r="S37" s="231"/>
      <c r="T37" s="231"/>
      <c r="U37" s="231"/>
      <c r="V37" s="231"/>
      <c r="W37" s="231"/>
      <c r="X37" s="232"/>
    </row>
    <row r="38" spans="1:24" ht="18" customHeight="1">
      <c r="A38" s="367" t="s">
        <v>199</v>
      </c>
      <c r="B38" s="289" t="s">
        <v>169</v>
      </c>
      <c r="C38" s="290" t="s">
        <v>63</v>
      </c>
      <c r="D38" s="305" t="s">
        <v>71</v>
      </c>
      <c r="E38" s="302" t="s">
        <v>314</v>
      </c>
      <c r="F38" s="295" t="s">
        <v>356</v>
      </c>
      <c r="G38" s="302" t="s">
        <v>357</v>
      </c>
      <c r="H38" s="367" t="s">
        <v>71</v>
      </c>
      <c r="I38" s="345" t="s">
        <v>71</v>
      </c>
      <c r="J38" s="350" t="str">
        <f t="shared" si="1"/>
        <v>-</v>
      </c>
      <c r="L38" s="223"/>
      <c r="M38" s="223"/>
      <c r="N38" s="223"/>
      <c r="O38" s="223"/>
      <c r="P38" s="223"/>
      <c r="Q38" s="223"/>
      <c r="R38" s="223"/>
      <c r="S38" s="223"/>
      <c r="T38" s="223"/>
      <c r="U38" s="223"/>
      <c r="V38" s="223"/>
      <c r="W38" s="223"/>
      <c r="X38" s="223"/>
    </row>
    <row r="39" spans="1:24" ht="18" customHeight="1" thickBot="1">
      <c r="A39" s="368" t="s">
        <v>195</v>
      </c>
      <c r="B39" s="298" t="str">
        <f ca="1">VLOOKUP(A39,INDIRECT(CONCATENATE($A$30,"PostalCode選択肢")),2,0)</f>
        <v>郵便番号</v>
      </c>
      <c r="C39" s="293" t="s">
        <v>97</v>
      </c>
      <c r="D39" s="306" t="s">
        <v>71</v>
      </c>
      <c r="E39" s="304" t="s">
        <v>182</v>
      </c>
      <c r="F39" s="299" t="s">
        <v>358</v>
      </c>
      <c r="G39" s="304" t="s">
        <v>359</v>
      </c>
      <c r="H39" s="372" t="s">
        <v>360</v>
      </c>
      <c r="I39" s="343">
        <v>255</v>
      </c>
      <c r="J39" s="349" t="str">
        <f t="shared" si="1"/>
        <v>Writable/Readable</v>
      </c>
      <c r="L39" s="223"/>
      <c r="M39" s="223"/>
      <c r="N39" s="223"/>
      <c r="O39" s="223"/>
      <c r="P39" s="223"/>
      <c r="Q39" s="223"/>
      <c r="R39" s="223"/>
      <c r="S39" s="223"/>
      <c r="T39" s="223"/>
      <c r="U39" s="223"/>
      <c r="V39" s="223"/>
      <c r="W39" s="223"/>
      <c r="X39" s="223"/>
    </row>
    <row r="40" spans="1:24" ht="18" customHeight="1">
      <c r="A40" s="369" t="s">
        <v>195</v>
      </c>
      <c r="B40" s="289" t="str">
        <f ca="1">VLOOKUP(A40,INDIRECT(CONCATENATE($A$30,"State選択肢")),2,0)</f>
        <v>都道府県</v>
      </c>
      <c r="C40" s="290" t="s">
        <v>97</v>
      </c>
      <c r="D40" s="305" t="s">
        <v>71</v>
      </c>
      <c r="E40" s="302" t="s">
        <v>183</v>
      </c>
      <c r="F40" s="295" t="s">
        <v>361</v>
      </c>
      <c r="G40" s="302" t="s">
        <v>362</v>
      </c>
      <c r="H40" s="367" t="s">
        <v>360</v>
      </c>
      <c r="I40" s="344">
        <v>255</v>
      </c>
      <c r="J40" s="350" t="str">
        <f t="shared" si="1"/>
        <v>Writable/Readable</v>
      </c>
      <c r="L40" s="427" t="s">
        <v>82</v>
      </c>
      <c r="M40" s="428"/>
      <c r="N40" s="428"/>
      <c r="O40" s="428"/>
      <c r="P40" s="428"/>
      <c r="Q40" s="428"/>
      <c r="R40" s="428"/>
      <c r="S40" s="428"/>
      <c r="T40" s="428"/>
      <c r="U40" s="428"/>
      <c r="V40" s="428"/>
      <c r="W40" s="428"/>
      <c r="X40" s="429"/>
    </row>
    <row r="41" spans="1:24" ht="18" customHeight="1" thickBot="1">
      <c r="A41" s="368" t="s">
        <v>195</v>
      </c>
      <c r="B41" s="298" t="str">
        <f ca="1">VLOOKUP(A41,INDIRECT(CONCATENATE($A$30,"city選択肢")),2,0)</f>
        <v>市区町村</v>
      </c>
      <c r="C41" s="293" t="s">
        <v>97</v>
      </c>
      <c r="D41" s="306" t="s">
        <v>71</v>
      </c>
      <c r="E41" s="304" t="s">
        <v>363</v>
      </c>
      <c r="F41" s="299" t="s">
        <v>364</v>
      </c>
      <c r="G41" s="304" t="s">
        <v>359</v>
      </c>
      <c r="H41" s="372" t="s">
        <v>360</v>
      </c>
      <c r="I41" s="343">
        <v>255</v>
      </c>
      <c r="J41" s="349" t="str">
        <f t="shared" si="1"/>
        <v>Writable/Readable</v>
      </c>
      <c r="L41" s="430"/>
      <c r="M41" s="431"/>
      <c r="N41" s="431"/>
      <c r="O41" s="431"/>
      <c r="P41" s="431"/>
      <c r="Q41" s="431"/>
      <c r="R41" s="431"/>
      <c r="S41" s="431"/>
      <c r="T41" s="431"/>
      <c r="U41" s="431"/>
      <c r="V41" s="431"/>
      <c r="W41" s="431"/>
      <c r="X41" s="432"/>
    </row>
    <row r="42" spans="1:24" ht="18" customHeight="1">
      <c r="A42" s="369" t="s">
        <v>195</v>
      </c>
      <c r="B42" s="289" t="str">
        <f ca="1">VLOOKUP(A42,INDIRECT(CONCATENATE($A$30,"street選択肢")),2,0)</f>
        <v>地名番地・建物名</v>
      </c>
      <c r="C42" s="290" t="s">
        <v>63</v>
      </c>
      <c r="D42" s="305" t="s">
        <v>71</v>
      </c>
      <c r="E42" s="302" t="s">
        <v>40</v>
      </c>
      <c r="F42" s="295" t="s">
        <v>365</v>
      </c>
      <c r="G42" s="302" t="s">
        <v>362</v>
      </c>
      <c r="H42" s="367" t="s">
        <v>360</v>
      </c>
      <c r="I42" s="344">
        <v>255</v>
      </c>
      <c r="J42" s="350" t="str">
        <f t="shared" si="1"/>
        <v>-</v>
      </c>
      <c r="L42" s="225"/>
      <c r="M42" s="226"/>
      <c r="N42" s="226"/>
      <c r="O42" s="226"/>
      <c r="P42" s="226"/>
      <c r="Q42" s="226"/>
      <c r="R42" s="226"/>
      <c r="S42" s="226"/>
      <c r="T42" s="226"/>
      <c r="U42" s="226"/>
      <c r="V42" s="226"/>
      <c r="W42" s="226"/>
      <c r="X42" s="227"/>
    </row>
    <row r="43" spans="1:24" ht="18" customHeight="1">
      <c r="A43" s="368" t="s">
        <v>195</v>
      </c>
      <c r="B43" s="325" t="s">
        <v>366</v>
      </c>
      <c r="C43" s="293" t="s">
        <v>97</v>
      </c>
      <c r="D43" s="306" t="s">
        <v>71</v>
      </c>
      <c r="E43" s="330" t="s">
        <v>367</v>
      </c>
      <c r="F43" s="331" t="s">
        <v>328</v>
      </c>
      <c r="G43" s="330" t="s">
        <v>357</v>
      </c>
      <c r="H43" s="327" t="s">
        <v>71</v>
      </c>
      <c r="I43" s="346" t="s">
        <v>71</v>
      </c>
      <c r="J43" s="349" t="str">
        <f t="shared" si="1"/>
        <v>Writable/Readable</v>
      </c>
      <c r="L43" s="228"/>
      <c r="M43" s="223"/>
      <c r="N43" s="223"/>
      <c r="O43" s="223"/>
      <c r="P43" s="223"/>
      <c r="Q43" s="223"/>
      <c r="R43" s="223"/>
      <c r="S43" s="223"/>
      <c r="T43" s="223"/>
      <c r="U43" s="223"/>
      <c r="V43" s="223"/>
      <c r="W43" s="223"/>
      <c r="X43" s="229"/>
    </row>
    <row r="44" spans="1:24" ht="18" customHeight="1">
      <c r="A44" s="290" t="s">
        <v>88</v>
      </c>
      <c r="B44" s="326" t="str">
        <f ca="1">VLOOKUP(A44,INDIRECT(CONCATENATE($A$30,"PostalCode選択肢")),2,0)</f>
        <v>郵便番号</v>
      </c>
      <c r="C44" s="290" t="s">
        <v>63</v>
      </c>
      <c r="D44" s="305" t="s">
        <v>71</v>
      </c>
      <c r="E44" s="328" t="s">
        <v>368</v>
      </c>
      <c r="F44" s="329" t="s">
        <v>369</v>
      </c>
      <c r="G44" s="328" t="s">
        <v>359</v>
      </c>
      <c r="H44" s="326" t="s">
        <v>360</v>
      </c>
      <c r="I44" s="347">
        <v>255</v>
      </c>
      <c r="J44" s="350" t="str">
        <f t="shared" si="1"/>
        <v>-</v>
      </c>
      <c r="L44" s="228" t="s">
        <v>370</v>
      </c>
      <c r="M44" s="223"/>
      <c r="N44" s="223"/>
      <c r="O44" s="223"/>
      <c r="P44" s="223"/>
      <c r="Q44" s="223"/>
      <c r="R44" s="223"/>
      <c r="S44" s="223"/>
      <c r="T44" s="223"/>
      <c r="U44" s="223"/>
      <c r="V44" s="223"/>
      <c r="W44" s="223"/>
      <c r="X44" s="229"/>
    </row>
    <row r="45" spans="1:24" ht="18" customHeight="1">
      <c r="A45" s="370" t="s">
        <v>88</v>
      </c>
      <c r="B45" s="327" t="str">
        <f ca="1">VLOOKUP(A45,INDIRECT(CONCATENATE($A$30,"state選択肢")),2,0)</f>
        <v>都道府県</v>
      </c>
      <c r="C45" s="293" t="s">
        <v>97</v>
      </c>
      <c r="D45" s="306" t="s">
        <v>71</v>
      </c>
      <c r="E45" s="332" t="s">
        <v>371</v>
      </c>
      <c r="F45" s="333" t="s">
        <v>372</v>
      </c>
      <c r="G45" s="332" t="s">
        <v>362</v>
      </c>
      <c r="H45" s="327" t="s">
        <v>360</v>
      </c>
      <c r="I45" s="346">
        <v>255</v>
      </c>
      <c r="J45" s="349" t="str">
        <f t="shared" si="1"/>
        <v>Writable/Readable</v>
      </c>
      <c r="L45" s="228" t="s">
        <v>373</v>
      </c>
      <c r="M45" s="223"/>
      <c r="N45" s="223"/>
      <c r="O45" s="223"/>
      <c r="P45" s="223"/>
      <c r="Q45" s="223"/>
      <c r="R45" s="223"/>
      <c r="S45" s="223"/>
      <c r="T45" s="223"/>
      <c r="U45" s="223"/>
      <c r="V45" s="223"/>
      <c r="W45" s="223"/>
      <c r="X45" s="229"/>
    </row>
    <row r="46" spans="1:24" ht="18" customHeight="1">
      <c r="A46" s="290" t="s">
        <v>88</v>
      </c>
      <c r="B46" s="326" t="str">
        <f ca="1">VLOOKUP(A46,INDIRECT(CONCATENATE($A$30,"city選択肢")),2,0)</f>
        <v>市区町村</v>
      </c>
      <c r="C46" s="290" t="s">
        <v>97</v>
      </c>
      <c r="D46" s="305" t="s">
        <v>71</v>
      </c>
      <c r="E46" s="328" t="s">
        <v>374</v>
      </c>
      <c r="F46" s="329" t="s">
        <v>375</v>
      </c>
      <c r="G46" s="328" t="s">
        <v>359</v>
      </c>
      <c r="H46" s="326" t="s">
        <v>360</v>
      </c>
      <c r="I46" s="347">
        <v>255</v>
      </c>
      <c r="J46" s="350" t="str">
        <f t="shared" si="1"/>
        <v>Writable/Readable</v>
      </c>
      <c r="L46" s="228" t="s">
        <v>376</v>
      </c>
      <c r="M46" s="223"/>
      <c r="N46" s="223"/>
      <c r="O46" s="223"/>
      <c r="P46" s="223"/>
      <c r="Q46" s="223"/>
      <c r="R46" s="223"/>
      <c r="S46" s="223"/>
      <c r="T46" s="223"/>
      <c r="U46" s="223"/>
      <c r="V46" s="223"/>
      <c r="W46" s="223"/>
      <c r="X46" s="229"/>
    </row>
    <row r="47" spans="1:24" ht="18" customHeight="1">
      <c r="A47" s="370" t="s">
        <v>88</v>
      </c>
      <c r="B47" s="325" t="str">
        <f ca="1">VLOOKUP(A47,INDIRECT(CONCATENATE($A$30,"street選択肢")),2,0)</f>
        <v>地名番地・建物名</v>
      </c>
      <c r="C47" s="293" t="s">
        <v>97</v>
      </c>
      <c r="D47" s="306" t="s">
        <v>71</v>
      </c>
      <c r="E47" s="332" t="s">
        <v>377</v>
      </c>
      <c r="F47" s="333" t="s">
        <v>378</v>
      </c>
      <c r="G47" s="332" t="s">
        <v>362</v>
      </c>
      <c r="H47" s="327" t="s">
        <v>360</v>
      </c>
      <c r="I47" s="346">
        <v>255</v>
      </c>
      <c r="J47" s="349" t="str">
        <f t="shared" si="1"/>
        <v>Writable/Readable</v>
      </c>
      <c r="L47" s="228" t="s">
        <v>379</v>
      </c>
      <c r="M47" s="223"/>
      <c r="N47" s="223"/>
      <c r="O47" s="223"/>
      <c r="P47" s="223"/>
      <c r="Q47" s="223"/>
      <c r="R47" s="223"/>
      <c r="S47" s="223"/>
      <c r="T47" s="223"/>
      <c r="U47" s="223"/>
      <c r="V47" s="223"/>
      <c r="W47" s="223"/>
      <c r="X47" s="229"/>
    </row>
    <row r="48" spans="1:24" ht="18" customHeight="1">
      <c r="A48" s="290" t="s">
        <v>88</v>
      </c>
      <c r="B48" s="326" t="str">
        <f ca="1">VLOOKUP(A48,INDIRECT(CONCATENATE($A$30,"Phone選択肢")),2,0)</f>
        <v>電話番号</v>
      </c>
      <c r="C48" s="290" t="s">
        <v>97</v>
      </c>
      <c r="D48" s="305" t="s">
        <v>71</v>
      </c>
      <c r="E48" s="328" t="s">
        <v>380</v>
      </c>
      <c r="F48" s="329" t="s">
        <v>381</v>
      </c>
      <c r="G48" s="328" t="s">
        <v>94</v>
      </c>
      <c r="H48" s="326" t="s">
        <v>71</v>
      </c>
      <c r="I48" s="347" t="s">
        <v>71</v>
      </c>
      <c r="J48" s="350" t="str">
        <f t="shared" si="1"/>
        <v>Writable/Readable</v>
      </c>
      <c r="L48" s="228" t="s">
        <v>382</v>
      </c>
      <c r="M48" s="223"/>
      <c r="N48" s="223"/>
      <c r="O48" s="223"/>
      <c r="P48" s="223"/>
      <c r="Q48" s="223"/>
      <c r="R48" s="223"/>
      <c r="S48" s="223"/>
      <c r="T48" s="223"/>
      <c r="U48" s="223"/>
      <c r="V48" s="223"/>
      <c r="W48" s="223"/>
      <c r="X48" s="229"/>
    </row>
    <row r="49" spans="1:24" ht="18" customHeight="1">
      <c r="A49" s="370" t="s">
        <v>88</v>
      </c>
      <c r="B49" s="325" t="str">
        <f ca="1">VLOOKUP(A49,INDIRECT(CONCATENATE($A$30,"FAX選択肢")),2,0)</f>
        <v>FAX番号</v>
      </c>
      <c r="C49" s="293" t="s">
        <v>97</v>
      </c>
      <c r="D49" s="306" t="s">
        <v>71</v>
      </c>
      <c r="E49" s="332" t="s">
        <v>383</v>
      </c>
      <c r="F49" s="333" t="s">
        <v>384</v>
      </c>
      <c r="G49" s="332" t="s">
        <v>362</v>
      </c>
      <c r="H49" s="327" t="s">
        <v>360</v>
      </c>
      <c r="I49" s="346">
        <v>255</v>
      </c>
      <c r="J49" s="349" t="str">
        <f t="shared" si="1"/>
        <v>Writable/Readable</v>
      </c>
      <c r="L49" s="228" t="s">
        <v>385</v>
      </c>
      <c r="M49" s="223"/>
      <c r="N49" s="223"/>
      <c r="O49" s="223"/>
      <c r="P49" s="223"/>
      <c r="Q49" s="223"/>
      <c r="R49" s="223"/>
      <c r="S49" s="223"/>
      <c r="T49" s="223"/>
      <c r="U49" s="223"/>
      <c r="V49" s="223"/>
      <c r="W49" s="223"/>
      <c r="X49" s="229"/>
    </row>
    <row r="50" spans="1:24" ht="18" customHeight="1">
      <c r="A50" s="326" t="s">
        <v>199</v>
      </c>
      <c r="B50" s="326" t="s">
        <v>241</v>
      </c>
      <c r="C50" s="290" t="s">
        <v>97</v>
      </c>
      <c r="D50" s="305" t="s">
        <v>71</v>
      </c>
      <c r="E50" s="328" t="s">
        <v>318</v>
      </c>
      <c r="F50" s="329" t="s">
        <v>386</v>
      </c>
      <c r="G50" s="328" t="s">
        <v>94</v>
      </c>
      <c r="H50" s="326" t="s">
        <v>71</v>
      </c>
      <c r="I50" s="347" t="s">
        <v>71</v>
      </c>
      <c r="J50" s="350" t="str">
        <f t="shared" si="1"/>
        <v>Writable/Readable</v>
      </c>
      <c r="L50" s="228" t="s">
        <v>387</v>
      </c>
      <c r="N50" s="223"/>
      <c r="O50" s="223"/>
      <c r="P50" s="223"/>
      <c r="Q50" s="223"/>
      <c r="R50" s="223"/>
      <c r="S50" s="223"/>
      <c r="T50" s="223"/>
      <c r="U50" s="223"/>
      <c r="V50" s="223"/>
      <c r="W50" s="223"/>
      <c r="X50" s="229"/>
    </row>
    <row r="51" spans="1:24" ht="18" customHeight="1" thickBot="1">
      <c r="A51" s="325" t="s">
        <v>199</v>
      </c>
      <c r="B51" s="325" t="s">
        <v>243</v>
      </c>
      <c r="C51" s="293" t="s">
        <v>97</v>
      </c>
      <c r="D51" s="336" t="s">
        <v>388</v>
      </c>
      <c r="E51" s="332" t="s">
        <v>321</v>
      </c>
      <c r="F51" s="333" t="s">
        <v>389</v>
      </c>
      <c r="G51" s="332" t="s">
        <v>94</v>
      </c>
      <c r="H51" s="327" t="s">
        <v>71</v>
      </c>
      <c r="I51" s="346" t="s">
        <v>71</v>
      </c>
      <c r="J51" s="349" t="str">
        <f t="shared" si="1"/>
        <v>Writable/Readable</v>
      </c>
      <c r="L51" s="234"/>
      <c r="M51" s="231"/>
      <c r="N51" s="231"/>
      <c r="O51" s="231"/>
      <c r="P51" s="231"/>
      <c r="Q51" s="231"/>
      <c r="R51" s="231"/>
      <c r="S51" s="231"/>
      <c r="T51" s="231"/>
      <c r="U51" s="231"/>
      <c r="V51" s="231"/>
      <c r="W51" s="231"/>
      <c r="X51" s="232"/>
    </row>
    <row r="52" spans="1:24" ht="18" customHeight="1">
      <c r="A52" s="326" t="s">
        <v>267</v>
      </c>
      <c r="B52" s="326" t="s">
        <v>268</v>
      </c>
      <c r="C52" s="290" t="s">
        <v>97</v>
      </c>
      <c r="D52" s="305" t="s">
        <v>71</v>
      </c>
      <c r="E52" s="328" t="s">
        <v>325</v>
      </c>
      <c r="F52" s="329" t="s">
        <v>390</v>
      </c>
      <c r="G52" s="328" t="s">
        <v>94</v>
      </c>
      <c r="H52" s="326" t="s">
        <v>71</v>
      </c>
      <c r="I52" s="347" t="s">
        <v>71</v>
      </c>
      <c r="J52" s="350" t="str">
        <f t="shared" si="1"/>
        <v>Writable/Readable</v>
      </c>
      <c r="L52" s="233"/>
      <c r="M52" s="233"/>
      <c r="N52" s="233"/>
      <c r="O52" s="233"/>
      <c r="P52" s="233"/>
      <c r="Q52" s="233"/>
      <c r="R52" s="233"/>
      <c r="S52" s="233"/>
      <c r="T52" s="233"/>
      <c r="U52" s="233"/>
      <c r="V52" s="233"/>
      <c r="W52" s="233"/>
      <c r="X52" s="233"/>
    </row>
    <row r="53" spans="1:24" ht="18" customHeight="1" thickBot="1">
      <c r="A53" s="325" t="s">
        <v>391</v>
      </c>
      <c r="B53" s="325" t="s">
        <v>392</v>
      </c>
      <c r="C53" s="293" t="s">
        <v>97</v>
      </c>
      <c r="D53" s="336" t="s">
        <v>388</v>
      </c>
      <c r="E53" s="332" t="str">
        <f ca="1">IF(NOT($B53=""),VLOOKUP($B53,INDIRECT(CONCATENATE($A53,"VLK")),2,0),"")</f>
        <v>(Sansan組織)SOC</v>
      </c>
      <c r="F53" s="333" t="str">
        <f ca="1">IF(NOT($B53=""),VLOOKUP($B53,INDIRECT(CONCATENATE($A53,"VLK")),4,0),"")</f>
        <v>sci_sansan_organization_code</v>
      </c>
      <c r="G53" s="332" t="s">
        <v>362</v>
      </c>
      <c r="H53" s="327" t="s">
        <v>393</v>
      </c>
      <c r="I53" s="346">
        <f ca="1">IF(NOT($B53=""),VLOOKUP($B53,INDIRECT(CONCATENATE($A53,"VLK")),6,0),"")</f>
        <v>13</v>
      </c>
      <c r="J53" s="349" t="str">
        <f t="shared" si="1"/>
        <v>Writable/Readable</v>
      </c>
      <c r="L53" s="233"/>
      <c r="M53" s="233"/>
      <c r="N53" s="233"/>
      <c r="O53" s="233"/>
      <c r="P53" s="233"/>
      <c r="Q53" s="233"/>
      <c r="R53" s="233"/>
      <c r="S53" s="233"/>
      <c r="T53" s="233"/>
      <c r="U53" s="233"/>
      <c r="V53" s="233"/>
      <c r="W53" s="233"/>
      <c r="X53" s="233"/>
    </row>
    <row r="54" spans="1:24" ht="18" customHeight="1">
      <c r="A54" s="326" t="s">
        <v>394</v>
      </c>
      <c r="B54" s="326" t="s">
        <v>395</v>
      </c>
      <c r="C54" s="290" t="s">
        <v>97</v>
      </c>
      <c r="D54" s="337" t="s">
        <v>388</v>
      </c>
      <c r="E54" s="328" t="str">
        <f ca="1">IF(NOT($B54=""),VLOOKUP($B54,INDIRECT(CONCATENATE($A54,"VLK")),2,0),"")</f>
        <v>(Sansan人物)人物ID</v>
      </c>
      <c r="F54" s="329" t="str">
        <f ca="1">IF(NOT($B54=""),VLOOKUP($B54,INDIRECT(CONCATENATE($A54,"VLK")),4,0),"")</f>
        <v>sci_sansan_person_personId</v>
      </c>
      <c r="G54" s="328" t="s">
        <v>362</v>
      </c>
      <c r="H54" s="326" t="s">
        <v>396</v>
      </c>
      <c r="I54" s="347">
        <f ca="1">IF(NOT($B54=""),VLOOKUP($B54,INDIRECT(CONCATENATE($A54,"VLK")),6,0),"")</f>
        <v>31</v>
      </c>
      <c r="J54" s="350" t="str">
        <f t="shared" si="1"/>
        <v>Writable/Readable</v>
      </c>
      <c r="L54" s="433" t="s">
        <v>343</v>
      </c>
      <c r="M54" s="434"/>
      <c r="N54" s="434"/>
      <c r="O54" s="434"/>
      <c r="P54" s="434"/>
      <c r="Q54" s="434"/>
      <c r="R54" s="434"/>
      <c r="S54" s="434"/>
      <c r="T54" s="434"/>
      <c r="U54" s="434"/>
      <c r="V54" s="434"/>
      <c r="W54" s="434"/>
      <c r="X54" s="435"/>
    </row>
    <row r="55" spans="1:24" ht="18" customHeight="1" thickBot="1">
      <c r="A55" s="325" t="s">
        <v>195</v>
      </c>
      <c r="B55" s="325" t="s">
        <v>270</v>
      </c>
      <c r="C55" s="293" t="s">
        <v>63</v>
      </c>
      <c r="D55" s="306" t="s">
        <v>71</v>
      </c>
      <c r="E55" s="332" t="str">
        <f t="shared" ref="E55:E78" ca="1" si="2">IF(NOT($B55=""),VLOOKUP($B55,INDIRECT(CONCATENATE($A55,"VLK")),2,0),"")</f>
        <v>(Sansan人物)組織名</v>
      </c>
      <c r="F55" s="333" t="str">
        <f t="shared" ref="F55:F117" ca="1" si="3">IF(NOT($B55=""),VLOOKUP($B55,INDIRECT(CONCATENATE($A55,"VLK")),4,0),"")</f>
        <v>sci_person_organizationName</v>
      </c>
      <c r="G55" s="332" t="str">
        <f t="shared" ref="G55:G117" ca="1" si="4">IF($F55="","","カスタム項目")</f>
        <v>カスタム項目</v>
      </c>
      <c r="H55" s="327" t="s">
        <v>393</v>
      </c>
      <c r="I55" s="346">
        <f t="shared" ref="I55:I117" ca="1" si="5">IF(NOT($B55=""),VLOOKUP($B55,INDIRECT(CONCATENATE($A55,"VLK")),6,0),"")</f>
        <v>255</v>
      </c>
      <c r="J55" s="349" t="str">
        <f t="shared" si="1"/>
        <v>-</v>
      </c>
      <c r="L55" s="436"/>
      <c r="M55" s="437"/>
      <c r="N55" s="437"/>
      <c r="O55" s="437"/>
      <c r="P55" s="437"/>
      <c r="Q55" s="437"/>
      <c r="R55" s="437"/>
      <c r="S55" s="437"/>
      <c r="T55" s="437"/>
      <c r="U55" s="437"/>
      <c r="V55" s="437"/>
      <c r="W55" s="437"/>
      <c r="X55" s="438"/>
    </row>
    <row r="56" spans="1:24" ht="18" customHeight="1">
      <c r="A56" s="326" t="s">
        <v>195</v>
      </c>
      <c r="B56" s="326" t="s">
        <v>200</v>
      </c>
      <c r="C56" s="290" t="s">
        <v>63</v>
      </c>
      <c r="D56" s="305" t="s">
        <v>71</v>
      </c>
      <c r="E56" s="328" t="str">
        <f t="shared" ca="1" si="2"/>
        <v>(Sansan人物)名</v>
      </c>
      <c r="F56" s="329" t="str">
        <f t="shared" ca="1" si="3"/>
        <v>sci_person_firstName</v>
      </c>
      <c r="G56" s="328" t="str">
        <f t="shared" ca="1" si="4"/>
        <v>カスタム項目</v>
      </c>
      <c r="H56" s="326" t="s">
        <v>396</v>
      </c>
      <c r="I56" s="347">
        <f t="shared" ca="1" si="5"/>
        <v>255</v>
      </c>
      <c r="J56" s="350" t="str">
        <f t="shared" si="1"/>
        <v>-</v>
      </c>
      <c r="L56" s="240"/>
      <c r="M56" s="235"/>
      <c r="N56" s="235"/>
      <c r="O56" s="235"/>
      <c r="P56" s="235"/>
      <c r="Q56" s="235"/>
      <c r="R56" s="235"/>
      <c r="S56" s="235"/>
      <c r="T56" s="235"/>
      <c r="U56" s="235"/>
      <c r="V56" s="235"/>
      <c r="W56" s="235"/>
      <c r="X56" s="236"/>
    </row>
    <row r="57" spans="1:24" ht="18" customHeight="1">
      <c r="A57" s="325" t="s">
        <v>195</v>
      </c>
      <c r="B57" s="325" t="s">
        <v>271</v>
      </c>
      <c r="C57" s="293" t="s">
        <v>63</v>
      </c>
      <c r="D57" s="306" t="s">
        <v>71</v>
      </c>
      <c r="E57" s="332" t="str">
        <f t="shared" ca="1" si="2"/>
        <v>(Sansan人物)姓</v>
      </c>
      <c r="F57" s="333" t="str">
        <f t="shared" ca="1" si="3"/>
        <v>sci_person_lastName</v>
      </c>
      <c r="G57" s="332" t="str">
        <f t="shared" ca="1" si="4"/>
        <v>カスタム項目</v>
      </c>
      <c r="H57" s="327" t="s">
        <v>393</v>
      </c>
      <c r="I57" s="346">
        <f t="shared" ca="1" si="5"/>
        <v>255</v>
      </c>
      <c r="J57" s="349" t="str">
        <f t="shared" si="1"/>
        <v>-</v>
      </c>
      <c r="L57" s="228" t="s">
        <v>397</v>
      </c>
      <c r="M57" s="224"/>
      <c r="N57" s="224"/>
      <c r="O57" s="224"/>
      <c r="P57" s="224"/>
      <c r="Q57" s="224"/>
      <c r="R57" s="224"/>
      <c r="S57" s="224"/>
      <c r="T57" s="224"/>
      <c r="U57" s="224"/>
      <c r="V57" s="224"/>
      <c r="W57" s="224"/>
      <c r="X57" s="237"/>
    </row>
    <row r="58" spans="1:24" ht="18" customHeight="1">
      <c r="A58" s="326" t="s">
        <v>195</v>
      </c>
      <c r="B58" s="326" t="s">
        <v>202</v>
      </c>
      <c r="C58" s="290" t="s">
        <v>63</v>
      </c>
      <c r="D58" s="305" t="s">
        <v>71</v>
      </c>
      <c r="E58" s="328" t="str">
        <f t="shared" ca="1" si="2"/>
        <v>(Sansan人物)部署</v>
      </c>
      <c r="F58" s="329" t="str">
        <f t="shared" ca="1" si="3"/>
        <v>sci_person_department</v>
      </c>
      <c r="G58" s="328" t="str">
        <f t="shared" ca="1" si="4"/>
        <v>カスタム項目</v>
      </c>
      <c r="H58" s="326" t="s">
        <v>396</v>
      </c>
      <c r="I58" s="347">
        <f t="shared" ca="1" si="5"/>
        <v>255</v>
      </c>
      <c r="J58" s="350" t="str">
        <f t="shared" si="1"/>
        <v>-</v>
      </c>
      <c r="L58" s="228" t="s">
        <v>398</v>
      </c>
      <c r="M58" s="224"/>
      <c r="N58" s="224"/>
      <c r="O58" s="224"/>
      <c r="P58" s="224"/>
      <c r="Q58" s="224"/>
      <c r="R58" s="224"/>
      <c r="S58" s="224"/>
      <c r="T58" s="224"/>
      <c r="U58" s="224"/>
      <c r="V58" s="224"/>
      <c r="W58" s="224"/>
      <c r="X58" s="237"/>
    </row>
    <row r="59" spans="1:24" ht="18" customHeight="1">
      <c r="A59" s="325" t="s">
        <v>195</v>
      </c>
      <c r="B59" s="325" t="s">
        <v>204</v>
      </c>
      <c r="C59" s="293" t="s">
        <v>63</v>
      </c>
      <c r="D59" s="306" t="s">
        <v>71</v>
      </c>
      <c r="E59" s="332" t="str">
        <f t="shared" ca="1" si="2"/>
        <v>(Sansan人物)役職</v>
      </c>
      <c r="F59" s="333" t="str">
        <f t="shared" ca="1" si="3"/>
        <v>sci_person_position</v>
      </c>
      <c r="G59" s="332" t="str">
        <f t="shared" ca="1" si="4"/>
        <v>カスタム項目</v>
      </c>
      <c r="H59" s="327" t="s">
        <v>393</v>
      </c>
      <c r="I59" s="346">
        <f t="shared" ca="1" si="5"/>
        <v>255</v>
      </c>
      <c r="J59" s="349" t="str">
        <f t="shared" si="1"/>
        <v>-</v>
      </c>
      <c r="L59" s="228" t="s">
        <v>399</v>
      </c>
      <c r="M59" s="224"/>
      <c r="N59" s="224"/>
      <c r="O59" s="224"/>
      <c r="P59" s="224"/>
      <c r="Q59" s="224"/>
      <c r="R59" s="224"/>
      <c r="S59" s="224"/>
      <c r="T59" s="224"/>
      <c r="U59" s="224"/>
      <c r="V59" s="224"/>
      <c r="W59" s="224"/>
      <c r="X59" s="237"/>
    </row>
    <row r="60" spans="1:24" ht="18" customHeight="1">
      <c r="A60" s="326" t="s">
        <v>195</v>
      </c>
      <c r="B60" s="326" t="s">
        <v>272</v>
      </c>
      <c r="C60" s="290" t="s">
        <v>63</v>
      </c>
      <c r="D60" s="305" t="s">
        <v>71</v>
      </c>
      <c r="E60" s="328" t="str">
        <f t="shared" ca="1" si="2"/>
        <v>(Sansan人物)役職ランク</v>
      </c>
      <c r="F60" s="329" t="str">
        <f t="shared" ca="1" si="3"/>
        <v>sci_sansan_person_positionRank</v>
      </c>
      <c r="G60" s="328" t="str">
        <f t="shared" ca="1" si="4"/>
        <v>カスタム項目</v>
      </c>
      <c r="H60" s="373" t="s">
        <v>400</v>
      </c>
      <c r="I60" s="347">
        <f t="shared" ca="1" si="5"/>
        <v>2</v>
      </c>
      <c r="J60" s="350" t="str">
        <f t="shared" si="1"/>
        <v>-</v>
      </c>
      <c r="L60" s="228" t="s">
        <v>401</v>
      </c>
      <c r="M60" s="224"/>
      <c r="N60" s="224"/>
      <c r="O60" s="224"/>
      <c r="P60" s="224"/>
      <c r="Q60" s="224"/>
      <c r="R60" s="224"/>
      <c r="S60" s="224"/>
      <c r="T60" s="224"/>
      <c r="U60" s="224"/>
      <c r="V60" s="224"/>
      <c r="W60" s="224"/>
      <c r="X60" s="237"/>
    </row>
    <row r="61" spans="1:24" ht="18" customHeight="1">
      <c r="A61" s="325" t="s">
        <v>195</v>
      </c>
      <c r="B61" s="325" t="s">
        <v>1115</v>
      </c>
      <c r="C61" s="293" t="s">
        <v>63</v>
      </c>
      <c r="D61" s="306" t="s">
        <v>71</v>
      </c>
      <c r="E61" s="332" t="str">
        <f t="shared" ca="1" si="2"/>
        <v>(Sansan人物)最上位役職ランク</v>
      </c>
      <c r="F61" s="333" t="str">
        <f t="shared" ca="1" si="3"/>
        <v>sci_sansan_person_highestTitleRank</v>
      </c>
      <c r="G61" s="332" t="str">
        <f t="shared" ca="1" si="4"/>
        <v>カスタム項目</v>
      </c>
      <c r="H61" s="327" t="s">
        <v>360</v>
      </c>
      <c r="I61" s="346">
        <f t="shared" ca="1" si="5"/>
        <v>2</v>
      </c>
      <c r="J61" s="349"/>
      <c r="L61" s="228" t="s">
        <v>402</v>
      </c>
      <c r="M61" s="224"/>
      <c r="N61" s="224"/>
      <c r="O61" s="224"/>
      <c r="P61" s="224"/>
      <c r="Q61" s="224"/>
      <c r="R61" s="224"/>
      <c r="S61" s="224"/>
      <c r="T61" s="224"/>
      <c r="U61" s="224"/>
      <c r="V61" s="224"/>
      <c r="W61" s="224"/>
      <c r="X61" s="237"/>
    </row>
    <row r="62" spans="1:24" ht="18" customHeight="1">
      <c r="A62" s="326" t="s">
        <v>195</v>
      </c>
      <c r="B62" s="326" t="s">
        <v>236</v>
      </c>
      <c r="C62" s="290" t="s">
        <v>63</v>
      </c>
      <c r="D62" s="305" t="s">
        <v>71</v>
      </c>
      <c r="E62" s="328" t="str">
        <f t="shared" ca="1" si="2"/>
        <v>(Sansan人物)部署・職種分類</v>
      </c>
      <c r="F62" s="329" t="str">
        <f t="shared" ca="1" si="3"/>
        <v>sci_sansan_person_occupations</v>
      </c>
      <c r="G62" s="328" t="str">
        <f t="shared" ca="1" si="4"/>
        <v>カスタム項目</v>
      </c>
      <c r="H62" s="373" t="s">
        <v>393</v>
      </c>
      <c r="I62" s="347">
        <f t="shared" ca="1" si="5"/>
        <v>255</v>
      </c>
      <c r="J62" s="350" t="str">
        <f t="shared" si="1"/>
        <v>-</v>
      </c>
      <c r="L62" s="228" t="s">
        <v>403</v>
      </c>
      <c r="M62" s="224"/>
      <c r="N62" s="224"/>
      <c r="O62" s="224"/>
      <c r="P62" s="224"/>
      <c r="Q62" s="224"/>
      <c r="R62" s="224"/>
      <c r="S62" s="224"/>
      <c r="T62" s="224"/>
      <c r="U62" s="224"/>
      <c r="V62" s="224"/>
      <c r="W62" s="224"/>
      <c r="X62" s="237"/>
    </row>
    <row r="63" spans="1:24" ht="18" customHeight="1">
      <c r="A63" s="325" t="s">
        <v>195</v>
      </c>
      <c r="B63" s="325" t="s">
        <v>1039</v>
      </c>
      <c r="C63" s="293" t="s">
        <v>63</v>
      </c>
      <c r="D63" s="306"/>
      <c r="E63" s="332" t="str">
        <f t="shared" ca="1" si="2"/>
        <v>(Sansan人物)名刺由来フラグ</v>
      </c>
      <c r="F63" s="333" t="str">
        <f t="shared" ca="1" si="3"/>
        <v>sci_sansan_person_isBizCardOrigin</v>
      </c>
      <c r="G63" s="332" t="str">
        <f t="shared" ca="1" si="4"/>
        <v>カスタム項目</v>
      </c>
      <c r="H63" s="327" t="s">
        <v>393</v>
      </c>
      <c r="I63" s="346" t="str">
        <f t="shared" ca="1" si="5"/>
        <v>True / False</v>
      </c>
      <c r="J63" s="349" t="str">
        <f t="shared" ref="J63" si="6">IF(C63="新規登録と更新","Writable/Readable",IF(C63="新規登録のみ","Writable/Readable",IF(C63="更新のみ","Writable/Readable","-")))</f>
        <v>-</v>
      </c>
      <c r="L63" s="228" t="s">
        <v>404</v>
      </c>
      <c r="M63" s="224"/>
      <c r="N63" s="224"/>
      <c r="O63" s="224"/>
      <c r="P63" s="224"/>
      <c r="Q63" s="224"/>
      <c r="R63" s="224"/>
      <c r="S63" s="224"/>
      <c r="T63" s="224"/>
      <c r="U63" s="224"/>
      <c r="V63" s="224"/>
      <c r="W63" s="224"/>
      <c r="X63" s="237"/>
    </row>
    <row r="64" spans="1:24" ht="18" customHeight="1">
      <c r="A64" s="326" t="s">
        <v>195</v>
      </c>
      <c r="B64" s="326" t="s">
        <v>37</v>
      </c>
      <c r="C64" s="290" t="s">
        <v>63</v>
      </c>
      <c r="D64" s="305" t="s">
        <v>71</v>
      </c>
      <c r="E64" s="328" t="str">
        <f t="shared" ca="1" si="2"/>
        <v>(Sansan人物)郵便番号</v>
      </c>
      <c r="F64" s="329" t="str">
        <f t="shared" ca="1" si="3"/>
        <v>sci_person_address_postalCode</v>
      </c>
      <c r="G64" s="328" t="str">
        <f t="shared" ca="1" si="4"/>
        <v>カスタム項目</v>
      </c>
      <c r="H64" s="373" t="s">
        <v>360</v>
      </c>
      <c r="I64" s="347">
        <f t="shared" ca="1" si="5"/>
        <v>255</v>
      </c>
      <c r="J64" s="350" t="str">
        <f t="shared" si="1"/>
        <v>-</v>
      </c>
      <c r="L64" s="228" t="s">
        <v>405</v>
      </c>
      <c r="M64" s="224"/>
      <c r="N64" s="224"/>
      <c r="O64" s="224"/>
      <c r="P64" s="224"/>
      <c r="Q64" s="224"/>
      <c r="R64" s="224"/>
      <c r="S64" s="224"/>
      <c r="T64" s="224"/>
      <c r="U64" s="224"/>
      <c r="V64" s="224"/>
      <c r="W64" s="224"/>
      <c r="X64" s="237"/>
    </row>
    <row r="65" spans="1:24" ht="18" customHeight="1">
      <c r="A65" s="325" t="s">
        <v>195</v>
      </c>
      <c r="B65" s="325" t="s">
        <v>1026</v>
      </c>
      <c r="C65" s="293" t="s">
        <v>63</v>
      </c>
      <c r="D65" s="306" t="s">
        <v>71</v>
      </c>
      <c r="E65" s="332" t="str">
        <f t="shared" ca="1" si="2"/>
        <v>(Sansan人物)国コード</v>
      </c>
      <c r="F65" s="333" t="str">
        <f t="shared" ca="1" si="3"/>
        <v>sci_person_address_countryCode</v>
      </c>
      <c r="G65" s="332" t="str">
        <f t="shared" ca="1" si="4"/>
        <v>カスタム項目</v>
      </c>
      <c r="H65" s="327" t="s">
        <v>393</v>
      </c>
      <c r="I65" s="346">
        <f t="shared" ca="1" si="5"/>
        <v>255</v>
      </c>
      <c r="J65" s="349" t="str">
        <f t="shared" si="1"/>
        <v>-</v>
      </c>
      <c r="L65" s="228" t="s">
        <v>406</v>
      </c>
      <c r="M65" s="224"/>
      <c r="N65" s="224"/>
      <c r="O65" s="224"/>
      <c r="P65" s="224"/>
      <c r="Q65" s="224"/>
      <c r="R65" s="224"/>
      <c r="S65" s="224"/>
      <c r="T65" s="224"/>
      <c r="U65" s="224"/>
      <c r="V65" s="224"/>
      <c r="W65" s="224"/>
      <c r="X65" s="237"/>
    </row>
    <row r="66" spans="1:24" ht="18" customHeight="1">
      <c r="A66" s="326" t="s">
        <v>195</v>
      </c>
      <c r="B66" s="326" t="s">
        <v>237</v>
      </c>
      <c r="C66" s="290" t="s">
        <v>63</v>
      </c>
      <c r="D66" s="305" t="s">
        <v>71</v>
      </c>
      <c r="E66" s="328" t="str">
        <f t="shared" ca="1" si="2"/>
        <v>(Sansan人物)都道府県</v>
      </c>
      <c r="F66" s="329" t="str">
        <f t="shared" ca="1" si="3"/>
        <v>sci_person_address_state</v>
      </c>
      <c r="G66" s="328" t="str">
        <f t="shared" ca="1" si="4"/>
        <v>カスタム項目</v>
      </c>
      <c r="H66" s="373" t="s">
        <v>360</v>
      </c>
      <c r="I66" s="347">
        <f t="shared" ca="1" si="5"/>
        <v>255</v>
      </c>
      <c r="J66" s="350" t="str">
        <f t="shared" si="1"/>
        <v>-</v>
      </c>
      <c r="L66" s="228" t="s">
        <v>407</v>
      </c>
      <c r="M66" s="224"/>
      <c r="N66" s="224"/>
      <c r="O66" s="224"/>
      <c r="P66" s="224"/>
      <c r="Q66" s="224"/>
      <c r="R66" s="224"/>
      <c r="S66" s="224"/>
      <c r="T66" s="224"/>
      <c r="U66" s="224"/>
      <c r="V66" s="224"/>
      <c r="W66" s="224"/>
      <c r="X66" s="237"/>
    </row>
    <row r="67" spans="1:24" ht="18" customHeight="1">
      <c r="A67" s="325" t="s">
        <v>195</v>
      </c>
      <c r="B67" s="325" t="s">
        <v>132</v>
      </c>
      <c r="C67" s="293" t="s">
        <v>63</v>
      </c>
      <c r="D67" s="306" t="s">
        <v>71</v>
      </c>
      <c r="E67" s="332" t="str">
        <f t="shared" ca="1" si="2"/>
        <v>(Sansan人物)市区町村</v>
      </c>
      <c r="F67" s="333" t="str">
        <f t="shared" ca="1" si="3"/>
        <v>sci_person_address_city</v>
      </c>
      <c r="G67" s="332" t="str">
        <f t="shared" ca="1" si="4"/>
        <v>カスタム項目</v>
      </c>
      <c r="H67" s="327" t="s">
        <v>393</v>
      </c>
      <c r="I67" s="346">
        <f t="shared" ca="1" si="5"/>
        <v>255</v>
      </c>
      <c r="J67" s="349" t="str">
        <f t="shared" si="1"/>
        <v>-</v>
      </c>
      <c r="L67" s="228" t="s">
        <v>408</v>
      </c>
      <c r="M67" s="224"/>
      <c r="N67" s="224"/>
      <c r="O67" s="224"/>
      <c r="P67" s="224"/>
      <c r="Q67" s="224"/>
      <c r="R67" s="224"/>
      <c r="S67" s="224"/>
      <c r="T67" s="224"/>
      <c r="U67" s="224"/>
      <c r="V67" s="224"/>
      <c r="W67" s="224"/>
      <c r="X67" s="237"/>
    </row>
    <row r="68" spans="1:24" ht="18" customHeight="1">
      <c r="A68" s="326" t="s">
        <v>195</v>
      </c>
      <c r="B68" s="326" t="s">
        <v>238</v>
      </c>
      <c r="C68" s="290" t="s">
        <v>63</v>
      </c>
      <c r="D68" s="305" t="s">
        <v>71</v>
      </c>
      <c r="E68" s="328" t="str">
        <f t="shared" ca="1" si="2"/>
        <v>(Sansan人物)地名番地・建物名</v>
      </c>
      <c r="F68" s="329" t="str">
        <f t="shared" ca="1" si="3"/>
        <v>sci_person_address_street</v>
      </c>
      <c r="G68" s="328" t="str">
        <f t="shared" ca="1" si="4"/>
        <v>カスタム項目</v>
      </c>
      <c r="H68" s="373" t="s">
        <v>360</v>
      </c>
      <c r="I68" s="347">
        <f t="shared" ca="1" si="5"/>
        <v>255</v>
      </c>
      <c r="J68" s="350" t="str">
        <f t="shared" si="1"/>
        <v>-</v>
      </c>
      <c r="L68" s="228" t="s">
        <v>409</v>
      </c>
      <c r="M68" s="224"/>
      <c r="N68" s="224"/>
      <c r="O68" s="224"/>
      <c r="P68" s="224"/>
      <c r="Q68" s="224"/>
      <c r="R68" s="224"/>
      <c r="S68" s="224"/>
      <c r="T68" s="224"/>
      <c r="U68" s="224"/>
      <c r="V68" s="224"/>
      <c r="W68" s="224"/>
      <c r="X68" s="237"/>
    </row>
    <row r="69" spans="1:24" ht="18" customHeight="1">
      <c r="A69" s="325" t="s">
        <v>195</v>
      </c>
      <c r="B69" s="325" t="s">
        <v>773</v>
      </c>
      <c r="C69" s="293" t="s">
        <v>63</v>
      </c>
      <c r="D69" s="306" t="s">
        <v>71</v>
      </c>
      <c r="E69" s="332" t="str">
        <f t="shared" ca="1" si="2"/>
        <v>(Sansan人物)電話番号</v>
      </c>
      <c r="F69" s="333" t="str">
        <f t="shared" ca="1" si="3"/>
        <v>sci_person_phone</v>
      </c>
      <c r="G69" s="332" t="str">
        <f t="shared" ca="1" si="4"/>
        <v>カスタム項目</v>
      </c>
      <c r="H69" s="327" t="s">
        <v>393</v>
      </c>
      <c r="I69" s="346">
        <f t="shared" ca="1" si="5"/>
        <v>255</v>
      </c>
      <c r="J69" s="349" t="str">
        <f t="shared" si="1"/>
        <v>-</v>
      </c>
      <c r="L69" s="228" t="s">
        <v>410</v>
      </c>
      <c r="M69" s="224"/>
      <c r="N69" s="224"/>
      <c r="O69" s="224"/>
      <c r="P69" s="224"/>
      <c r="Q69" s="224"/>
      <c r="R69" s="224"/>
      <c r="S69" s="224"/>
      <c r="T69" s="224"/>
      <c r="U69" s="224"/>
      <c r="V69" s="224"/>
      <c r="W69" s="224"/>
      <c r="X69" s="237"/>
    </row>
    <row r="70" spans="1:24" ht="18" customHeight="1">
      <c r="A70" s="326" t="s">
        <v>195</v>
      </c>
      <c r="B70" s="326" t="s">
        <v>240</v>
      </c>
      <c r="C70" s="290" t="s">
        <v>63</v>
      </c>
      <c r="D70" s="305" t="s">
        <v>71</v>
      </c>
      <c r="E70" s="328" t="str">
        <f t="shared" ca="1" si="2"/>
        <v>(Sansan人物)FAX番号</v>
      </c>
      <c r="F70" s="329" t="str">
        <f t="shared" ca="1" si="3"/>
        <v>sci_person_fax</v>
      </c>
      <c r="G70" s="328" t="str">
        <f t="shared" ca="1" si="4"/>
        <v>カスタム項目</v>
      </c>
      <c r="H70" s="373" t="s">
        <v>360</v>
      </c>
      <c r="I70" s="347">
        <f t="shared" ca="1" si="5"/>
        <v>255</v>
      </c>
      <c r="J70" s="350" t="str">
        <f t="shared" si="1"/>
        <v>-</v>
      </c>
      <c r="L70" s="228" t="s">
        <v>412</v>
      </c>
      <c r="M70" s="224"/>
      <c r="N70" s="224"/>
      <c r="O70" s="224"/>
      <c r="P70" s="224"/>
      <c r="Q70" s="224"/>
      <c r="R70" s="224"/>
      <c r="S70" s="224"/>
      <c r="T70" s="224"/>
      <c r="U70" s="224"/>
      <c r="V70" s="224"/>
      <c r="W70" s="224"/>
      <c r="X70" s="237"/>
    </row>
    <row r="71" spans="1:24" ht="18" customHeight="1">
      <c r="A71" s="325" t="s">
        <v>195</v>
      </c>
      <c r="B71" s="325" t="s">
        <v>852</v>
      </c>
      <c r="C71" s="293" t="s">
        <v>63</v>
      </c>
      <c r="D71" s="306" t="s">
        <v>71</v>
      </c>
      <c r="E71" s="332" t="str">
        <f t="shared" ca="1" si="2"/>
        <v>(Sansan人物)携帯電話番号</v>
      </c>
      <c r="F71" s="333" t="str">
        <f t="shared" ca="1" si="3"/>
        <v>sci_person_mobilePhone</v>
      </c>
      <c r="G71" s="332" t="str">
        <f t="shared" ca="1" si="4"/>
        <v>カスタム項目</v>
      </c>
      <c r="H71" s="327" t="s">
        <v>393</v>
      </c>
      <c r="I71" s="346">
        <f t="shared" ca="1" si="5"/>
        <v>255</v>
      </c>
      <c r="J71" s="349" t="str">
        <f t="shared" si="1"/>
        <v>-</v>
      </c>
      <c r="L71" s="228" t="s">
        <v>413</v>
      </c>
      <c r="M71" s="224"/>
      <c r="N71" s="224"/>
      <c r="O71" s="224"/>
      <c r="P71" s="224"/>
      <c r="Q71" s="224"/>
      <c r="R71" s="224"/>
      <c r="S71" s="224"/>
      <c r="T71" s="224"/>
      <c r="U71" s="224"/>
      <c r="V71" s="224"/>
      <c r="W71" s="224"/>
      <c r="X71" s="237"/>
    </row>
    <row r="72" spans="1:24" ht="18" customHeight="1">
      <c r="A72" s="326" t="s">
        <v>195</v>
      </c>
      <c r="B72" s="326" t="s">
        <v>242</v>
      </c>
      <c r="C72" s="290" t="s">
        <v>97</v>
      </c>
      <c r="D72" s="305" t="s">
        <v>71</v>
      </c>
      <c r="E72" s="328" t="str">
        <f t="shared" ca="1" si="2"/>
        <v>(Sansan人物)タグ</v>
      </c>
      <c r="F72" s="329" t="str">
        <f t="shared" ca="1" si="3"/>
        <v>sci_sansan_person_tags</v>
      </c>
      <c r="G72" s="328" t="str">
        <f t="shared" ca="1" si="4"/>
        <v>カスタム項目</v>
      </c>
      <c r="H72" s="373" t="s">
        <v>411</v>
      </c>
      <c r="I72" s="347">
        <f t="shared" ca="1" si="5"/>
        <v>100000</v>
      </c>
      <c r="J72" s="350" t="str">
        <f t="shared" si="1"/>
        <v>Writable/Readable</v>
      </c>
      <c r="L72" s="228" t="s">
        <v>414</v>
      </c>
      <c r="M72" s="224"/>
      <c r="N72" s="224"/>
      <c r="O72" s="224"/>
      <c r="P72" s="224"/>
      <c r="Q72" s="224"/>
      <c r="R72" s="224"/>
      <c r="S72" s="224"/>
      <c r="T72" s="224"/>
      <c r="U72" s="224"/>
      <c r="V72" s="224"/>
      <c r="W72" s="224"/>
      <c r="X72" s="237"/>
    </row>
    <row r="73" spans="1:24" ht="18" customHeight="1">
      <c r="A73" s="325" t="s">
        <v>195</v>
      </c>
      <c r="B73" s="325" t="s">
        <v>860</v>
      </c>
      <c r="C73" s="293" t="s">
        <v>63</v>
      </c>
      <c r="D73" s="306" t="s">
        <v>71</v>
      </c>
      <c r="E73" s="332" t="str">
        <f t="shared" ca="1" si="2"/>
        <v>(Sansan人物)メールアドレス</v>
      </c>
      <c r="F73" s="333" t="str">
        <f t="shared" ca="1" si="3"/>
        <v>sci_person_email</v>
      </c>
      <c r="G73" s="332" t="str">
        <f t="shared" ca="1" si="4"/>
        <v>カスタム項目</v>
      </c>
      <c r="H73" s="327" t="s">
        <v>393</v>
      </c>
      <c r="I73" s="346">
        <f t="shared" ca="1" si="5"/>
        <v>255</v>
      </c>
      <c r="J73" s="349" t="str">
        <f t="shared" si="1"/>
        <v>-</v>
      </c>
      <c r="L73" s="228" t="s">
        <v>1080</v>
      </c>
      <c r="M73" s="224"/>
      <c r="N73" s="224"/>
      <c r="O73" s="224"/>
      <c r="P73" s="224"/>
      <c r="Q73" s="224"/>
      <c r="R73" s="224"/>
      <c r="S73" s="224"/>
      <c r="T73" s="224"/>
      <c r="U73" s="224"/>
      <c r="V73" s="224"/>
      <c r="W73" s="224"/>
      <c r="X73" s="237"/>
    </row>
    <row r="74" spans="1:24" ht="18" customHeight="1">
      <c r="A74" s="326" t="s">
        <v>88</v>
      </c>
      <c r="B74" s="326" t="s">
        <v>244</v>
      </c>
      <c r="C74" s="290" t="s">
        <v>97</v>
      </c>
      <c r="D74" s="305" t="s">
        <v>71</v>
      </c>
      <c r="E74" s="328" t="str">
        <f t="shared" ca="1" si="2"/>
        <v>(Sansan組織)キーワード</v>
      </c>
      <c r="F74" s="329" t="str">
        <f t="shared" ca="1" si="3"/>
        <v>sci_sansan_organization_keywords</v>
      </c>
      <c r="G74" s="328" t="str">
        <f t="shared" ca="1" si="4"/>
        <v>カスタム項目</v>
      </c>
      <c r="H74" s="373" t="s">
        <v>411</v>
      </c>
      <c r="I74" s="347">
        <f t="shared" ca="1" si="5"/>
        <v>100000</v>
      </c>
      <c r="J74" s="350" t="str">
        <f t="shared" si="1"/>
        <v>Writable/Readable</v>
      </c>
      <c r="L74" s="228" t="s">
        <v>1081</v>
      </c>
      <c r="M74" s="224"/>
      <c r="N74" s="224"/>
      <c r="O74" s="224"/>
      <c r="P74" s="224"/>
      <c r="Q74" s="224"/>
      <c r="R74" s="224"/>
      <c r="S74" s="224"/>
      <c r="T74" s="224"/>
      <c r="U74" s="224"/>
      <c r="V74" s="224"/>
      <c r="W74" s="224"/>
      <c r="X74" s="237"/>
    </row>
    <row r="75" spans="1:24" ht="18" customHeight="1" thickBot="1">
      <c r="A75" s="325" t="s">
        <v>391</v>
      </c>
      <c r="B75" s="325" t="s">
        <v>1043</v>
      </c>
      <c r="C75" s="293" t="s">
        <v>97</v>
      </c>
      <c r="D75" s="306" t="s">
        <v>71</v>
      </c>
      <c r="E75" s="332" t="str">
        <f t="shared" ca="1" si="2"/>
        <v>(Sansan組織)リスク評価</v>
      </c>
      <c r="F75" s="333" t="str">
        <f t="shared" ca="1" si="3"/>
        <v>sci_org_riskAssessmentStatus</v>
      </c>
      <c r="G75" s="332" t="str">
        <f t="shared" ca="1" si="4"/>
        <v>カスタム項目</v>
      </c>
      <c r="H75" s="327" t="s">
        <v>360</v>
      </c>
      <c r="I75" s="346">
        <f t="shared" ca="1" si="5"/>
        <v>255</v>
      </c>
      <c r="J75" s="349" t="str">
        <f t="shared" ref="J75:J77" si="7">IF(C75="新規登録と更新","Writable/Readable",IF(C75="新規登録のみ","Writable/Readable",IF(C75="更新のみ","Writable/Readable","-")))</f>
        <v>Writable/Readable</v>
      </c>
      <c r="L75" s="230"/>
      <c r="M75" s="238"/>
      <c r="N75" s="238"/>
      <c r="O75" s="238"/>
      <c r="P75" s="238"/>
      <c r="Q75" s="238"/>
      <c r="R75" s="238"/>
      <c r="S75" s="238"/>
      <c r="T75" s="238"/>
      <c r="U75" s="238"/>
      <c r="V75" s="238"/>
      <c r="W75" s="238"/>
      <c r="X75" s="239"/>
    </row>
    <row r="76" spans="1:24" ht="18" customHeight="1">
      <c r="A76" s="326" t="s">
        <v>391</v>
      </c>
      <c r="B76" s="326" t="s">
        <v>1047</v>
      </c>
      <c r="C76" s="290" t="s">
        <v>97</v>
      </c>
      <c r="D76" s="305" t="s">
        <v>71</v>
      </c>
      <c r="E76" s="328" t="str">
        <f t="shared" ca="1" si="2"/>
        <v>(Sansan組織)リスク評価コメント</v>
      </c>
      <c r="F76" s="329" t="str">
        <f t="shared" ca="1" si="3"/>
        <v>sci_org_riskAssessmentSharedRemarks</v>
      </c>
      <c r="G76" s="328" t="str">
        <f t="shared" ca="1" si="4"/>
        <v>カスタム項目</v>
      </c>
      <c r="H76" s="373" t="s">
        <v>411</v>
      </c>
      <c r="I76" s="347">
        <f t="shared" ca="1" si="5"/>
        <v>100000</v>
      </c>
      <c r="J76" s="350" t="str">
        <f t="shared" si="7"/>
        <v>Writable/Readable</v>
      </c>
    </row>
    <row r="77" spans="1:24" ht="18" customHeight="1">
      <c r="A77" s="325" t="s">
        <v>391</v>
      </c>
      <c r="B77" s="325" t="s">
        <v>1051</v>
      </c>
      <c r="C77" s="293" t="s">
        <v>97</v>
      </c>
      <c r="D77" s="306" t="s">
        <v>71</v>
      </c>
      <c r="E77" s="332" t="str">
        <f t="shared" ca="1" si="2"/>
        <v>(Sansan組織)リスク評価日時</v>
      </c>
      <c r="F77" s="333" t="str">
        <f t="shared" ca="1" si="3"/>
        <v>sci_org_riskAssessmentEvaluatedAt</v>
      </c>
      <c r="G77" s="332" t="str">
        <f t="shared" ca="1" si="4"/>
        <v>カスタム項目</v>
      </c>
      <c r="H77" s="327" t="s">
        <v>360</v>
      </c>
      <c r="I77" s="346">
        <f t="shared" ca="1" si="5"/>
        <v>40</v>
      </c>
      <c r="J77" s="349" t="str">
        <f t="shared" si="7"/>
        <v>Writable/Readable</v>
      </c>
      <c r="L77" s="224"/>
      <c r="M77" s="224"/>
      <c r="N77" s="224"/>
      <c r="O77" s="224"/>
      <c r="P77" s="224"/>
      <c r="Q77" s="224"/>
      <c r="R77" s="224"/>
      <c r="S77" s="224"/>
      <c r="T77" s="224"/>
      <c r="U77" s="224"/>
      <c r="V77" s="224"/>
      <c r="W77" s="224"/>
      <c r="X77" s="224"/>
    </row>
    <row r="78" spans="1:24" ht="18" customHeight="1">
      <c r="A78" s="326" t="s">
        <v>277</v>
      </c>
      <c r="B78" s="326" t="s">
        <v>278</v>
      </c>
      <c r="C78" s="290" t="s">
        <v>97</v>
      </c>
      <c r="D78" s="305" t="s">
        <v>71</v>
      </c>
      <c r="E78" s="328" t="str">
        <f t="shared" ca="1" si="2"/>
        <v>(Sansan拠点)SLC</v>
      </c>
      <c r="F78" s="329" t="str">
        <f t="shared" ca="1" si="3"/>
        <v>sci_sansan_location_code</v>
      </c>
      <c r="G78" s="328" t="str">
        <f t="shared" ca="1" si="4"/>
        <v>カスタム項目</v>
      </c>
      <c r="H78" s="373" t="s">
        <v>393</v>
      </c>
      <c r="I78" s="347">
        <f t="shared" ca="1" si="5"/>
        <v>13</v>
      </c>
      <c r="J78" s="350" t="str">
        <f t="shared" si="1"/>
        <v>Writable/Readable</v>
      </c>
      <c r="L78" s="223"/>
      <c r="M78" s="223"/>
      <c r="N78" s="223"/>
      <c r="O78" s="223"/>
      <c r="P78" s="223"/>
      <c r="Q78" s="223"/>
      <c r="R78" s="223"/>
      <c r="S78" s="223"/>
      <c r="T78" s="223"/>
      <c r="U78" s="223"/>
      <c r="V78" s="223"/>
      <c r="W78" s="223"/>
      <c r="X78" s="223"/>
    </row>
    <row r="79" spans="1:24" ht="18" customHeight="1" thickBot="1">
      <c r="A79" s="325" t="s">
        <v>277</v>
      </c>
      <c r="B79" s="325" t="s">
        <v>1027</v>
      </c>
      <c r="C79" s="293" t="s">
        <v>63</v>
      </c>
      <c r="D79" s="306" t="s">
        <v>67</v>
      </c>
      <c r="E79" s="332" t="s">
        <v>415</v>
      </c>
      <c r="F79" s="333" t="str">
        <f t="shared" ca="1" si="3"/>
        <v>sci_sansan_location_isClosed</v>
      </c>
      <c r="G79" s="332" t="str">
        <f t="shared" ca="1" si="4"/>
        <v>カスタム項目</v>
      </c>
      <c r="H79" s="327" t="s">
        <v>393</v>
      </c>
      <c r="I79" s="346" t="str">
        <f t="shared" ca="1" si="5"/>
        <v>True / False</v>
      </c>
      <c r="J79" s="349" t="str">
        <f t="shared" si="1"/>
        <v>-</v>
      </c>
      <c r="L79" s="223"/>
      <c r="M79" s="223"/>
      <c r="N79" s="223"/>
      <c r="O79" s="223"/>
      <c r="P79" s="223"/>
      <c r="Q79" s="223"/>
      <c r="R79" s="223"/>
      <c r="S79" s="223"/>
      <c r="T79" s="223"/>
      <c r="U79" s="223"/>
      <c r="V79" s="223"/>
      <c r="W79" s="223"/>
      <c r="X79" s="223"/>
    </row>
    <row r="80" spans="1:24" ht="18" customHeight="1">
      <c r="A80" s="326" t="s">
        <v>416</v>
      </c>
      <c r="B80" s="326" t="s">
        <v>417</v>
      </c>
      <c r="C80" s="290" t="s">
        <v>97</v>
      </c>
      <c r="D80" s="305" t="s">
        <v>67</v>
      </c>
      <c r="E80" s="328" t="str">
        <f t="shared" ref="E80:E117" ca="1" si="8">IF(NOT($B80=""),VLOOKUP($B80,INDIRECT(CONCATENATE($A80,"VLK")),2,0),"")</f>
        <v>(国税庁)法人番号</v>
      </c>
      <c r="F80" s="329" t="str">
        <f t="shared" ca="1" si="3"/>
        <v>sci_nta_corporateNumber</v>
      </c>
      <c r="G80" s="328" t="str">
        <f t="shared" ca="1" si="4"/>
        <v>カスタム項目</v>
      </c>
      <c r="H80" s="373" t="s">
        <v>393</v>
      </c>
      <c r="I80" s="347">
        <f t="shared" ca="1" si="5"/>
        <v>13</v>
      </c>
      <c r="J80" s="350" t="str">
        <f t="shared" si="1"/>
        <v>Writable/Readable</v>
      </c>
      <c r="L80" s="439" t="s">
        <v>129</v>
      </c>
      <c r="M80" s="440"/>
      <c r="N80" s="440"/>
      <c r="O80" s="440"/>
      <c r="P80" s="440"/>
      <c r="Q80" s="440"/>
      <c r="R80" s="440"/>
      <c r="S80" s="440"/>
      <c r="T80" s="440"/>
      <c r="U80" s="440"/>
      <c r="V80" s="440"/>
      <c r="W80" s="440"/>
      <c r="X80" s="441"/>
    </row>
    <row r="81" spans="1:24" ht="18" customHeight="1" thickBot="1">
      <c r="A81" s="325" t="s">
        <v>416</v>
      </c>
      <c r="B81" s="325" t="s">
        <v>1028</v>
      </c>
      <c r="C81" s="293" t="s">
        <v>63</v>
      </c>
      <c r="D81" s="306" t="s">
        <v>71</v>
      </c>
      <c r="E81" s="332" t="str">
        <f t="shared" ca="1" si="8"/>
        <v>(国税庁)商号又は名称</v>
      </c>
      <c r="F81" s="333" t="str">
        <f t="shared" ca="1" si="3"/>
        <v>sci_nta_corporateName</v>
      </c>
      <c r="G81" s="332" t="str">
        <f t="shared" ca="1" si="4"/>
        <v>カスタム項目</v>
      </c>
      <c r="H81" s="327" t="s">
        <v>360</v>
      </c>
      <c r="I81" s="346">
        <f t="shared" ca="1" si="5"/>
        <v>255</v>
      </c>
      <c r="J81" s="349" t="str">
        <f t="shared" si="1"/>
        <v>-</v>
      </c>
      <c r="L81" s="442"/>
      <c r="M81" s="443"/>
      <c r="N81" s="443"/>
      <c r="O81" s="443"/>
      <c r="P81" s="443"/>
      <c r="Q81" s="443"/>
      <c r="R81" s="443"/>
      <c r="S81" s="443"/>
      <c r="T81" s="443"/>
      <c r="U81" s="443"/>
      <c r="V81" s="443"/>
      <c r="W81" s="443"/>
      <c r="X81" s="444"/>
    </row>
    <row r="82" spans="1:24" ht="18" customHeight="1">
      <c r="A82" s="326" t="s">
        <v>416</v>
      </c>
      <c r="B82" s="326" t="s">
        <v>418</v>
      </c>
      <c r="C82" s="290" t="s">
        <v>63</v>
      </c>
      <c r="D82" s="305" t="s">
        <v>67</v>
      </c>
      <c r="E82" s="328" t="str">
        <f t="shared" ca="1" si="8"/>
        <v>(国税庁)商号又は名称フリガナ</v>
      </c>
      <c r="F82" s="329" t="str">
        <f t="shared" ca="1" si="3"/>
        <v>sci_nta_corporateName_kana</v>
      </c>
      <c r="G82" s="328" t="str">
        <f t="shared" ca="1" si="4"/>
        <v>カスタム項目</v>
      </c>
      <c r="H82" s="373" t="s">
        <v>393</v>
      </c>
      <c r="I82" s="347">
        <f t="shared" ca="1" si="5"/>
        <v>255</v>
      </c>
      <c r="J82" s="350" t="str">
        <f t="shared" si="1"/>
        <v>-</v>
      </c>
      <c r="L82" s="241"/>
      <c r="M82" s="223"/>
      <c r="N82" s="223"/>
      <c r="O82" s="223"/>
      <c r="P82" s="223"/>
      <c r="Q82" s="223"/>
      <c r="R82" s="223"/>
      <c r="S82" s="223"/>
      <c r="T82" s="223"/>
      <c r="U82" s="223"/>
      <c r="V82" s="223"/>
      <c r="W82" s="223"/>
      <c r="X82" s="229"/>
    </row>
    <row r="83" spans="1:24" ht="18" customHeight="1">
      <c r="A83" s="325" t="s">
        <v>416</v>
      </c>
      <c r="B83" s="325" t="s">
        <v>282</v>
      </c>
      <c r="C83" s="293" t="s">
        <v>63</v>
      </c>
      <c r="D83" s="306" t="s">
        <v>71</v>
      </c>
      <c r="E83" s="332" t="str">
        <f t="shared" ca="1" si="8"/>
        <v>(国税庁)商号又は名称（英語）</v>
      </c>
      <c r="F83" s="333" t="str">
        <f t="shared" ca="1" si="3"/>
        <v>sci_nta_corporateName_en</v>
      </c>
      <c r="G83" s="332" t="str">
        <f t="shared" ca="1" si="4"/>
        <v>カスタム項目</v>
      </c>
      <c r="H83" s="327" t="s">
        <v>360</v>
      </c>
      <c r="I83" s="346">
        <f t="shared" ca="1" si="5"/>
        <v>255</v>
      </c>
      <c r="J83" s="349" t="str">
        <f t="shared" si="1"/>
        <v>-</v>
      </c>
      <c r="L83" s="228" t="s">
        <v>419</v>
      </c>
      <c r="M83" s="223"/>
      <c r="N83" s="223"/>
      <c r="O83" s="223"/>
      <c r="P83" s="223"/>
      <c r="Q83" s="223"/>
      <c r="R83" s="223"/>
      <c r="S83" s="223"/>
      <c r="T83" s="223"/>
      <c r="U83" s="223"/>
      <c r="V83" s="223"/>
      <c r="W83" s="223"/>
      <c r="X83" s="229"/>
    </row>
    <row r="84" spans="1:24" ht="18" customHeight="1">
      <c r="A84" s="326" t="s">
        <v>416</v>
      </c>
      <c r="B84" s="326" t="s">
        <v>283</v>
      </c>
      <c r="C84" s="290" t="s">
        <v>63</v>
      </c>
      <c r="D84" s="305" t="s">
        <v>67</v>
      </c>
      <c r="E84" s="328" t="str">
        <f t="shared" ca="1" si="8"/>
        <v>(国税庁)国内住所の郵便番号</v>
      </c>
      <c r="F84" s="329" t="str">
        <f t="shared" ca="1" si="3"/>
        <v>sci_nta_addressInside_postalCode</v>
      </c>
      <c r="G84" s="328" t="str">
        <f t="shared" ca="1" si="4"/>
        <v>カスタム項目</v>
      </c>
      <c r="H84" s="373" t="s">
        <v>393</v>
      </c>
      <c r="I84" s="347">
        <f t="shared" ca="1" si="5"/>
        <v>255</v>
      </c>
      <c r="J84" s="350" t="str">
        <f t="shared" si="1"/>
        <v>-</v>
      </c>
      <c r="L84" s="228" t="s">
        <v>421</v>
      </c>
      <c r="M84" s="223"/>
      <c r="N84" s="223"/>
      <c r="O84" s="223"/>
      <c r="P84" s="223"/>
      <c r="Q84" s="223"/>
      <c r="R84" s="223"/>
      <c r="S84" s="223"/>
      <c r="T84" s="223"/>
      <c r="U84" s="223"/>
      <c r="V84" s="223"/>
      <c r="W84" s="223"/>
      <c r="X84" s="229"/>
    </row>
    <row r="85" spans="1:24" ht="18" customHeight="1">
      <c r="A85" s="325" t="s">
        <v>416</v>
      </c>
      <c r="B85" s="325" t="s">
        <v>284</v>
      </c>
      <c r="C85" s="293" t="s">
        <v>63</v>
      </c>
      <c r="D85" s="306" t="s">
        <v>67</v>
      </c>
      <c r="E85" s="332" t="str">
        <f t="shared" ca="1" si="8"/>
        <v>(国税庁)国内住所（英語）</v>
      </c>
      <c r="F85" s="333" t="str">
        <f t="shared" ca="1" si="3"/>
        <v>sci_nta_addressInside_address_en</v>
      </c>
      <c r="G85" s="332" t="str">
        <f t="shared" ca="1" si="4"/>
        <v>カスタム項目</v>
      </c>
      <c r="H85" s="327" t="s">
        <v>360</v>
      </c>
      <c r="I85" s="346">
        <f t="shared" ca="1" si="5"/>
        <v>255</v>
      </c>
      <c r="J85" s="349" t="str">
        <f t="shared" si="1"/>
        <v>-</v>
      </c>
      <c r="L85" s="228" t="s">
        <v>422</v>
      </c>
      <c r="X85" s="242"/>
    </row>
    <row r="86" spans="1:24" ht="18" customHeight="1">
      <c r="A86" s="326" t="s">
        <v>416</v>
      </c>
      <c r="B86" s="326" t="s">
        <v>420</v>
      </c>
      <c r="C86" s="290" t="s">
        <v>63</v>
      </c>
      <c r="D86" s="305" t="s">
        <v>67</v>
      </c>
      <c r="E86" s="328" t="str">
        <f t="shared" ca="1" si="8"/>
        <v>(国税庁)国内住所の都道府県</v>
      </c>
      <c r="F86" s="329" t="str">
        <f t="shared" ca="1" si="3"/>
        <v>sci_nta_addressInside_state</v>
      </c>
      <c r="G86" s="328" t="str">
        <f t="shared" ca="1" si="4"/>
        <v>カスタム項目</v>
      </c>
      <c r="H86" s="373" t="s">
        <v>393</v>
      </c>
      <c r="I86" s="347">
        <f t="shared" ca="1" si="5"/>
        <v>255</v>
      </c>
      <c r="J86" s="350" t="str">
        <f t="shared" si="1"/>
        <v>-</v>
      </c>
      <c r="L86" s="228"/>
      <c r="X86" s="242"/>
    </row>
    <row r="87" spans="1:24" ht="18" customHeight="1" thickBot="1">
      <c r="A87" s="325" t="s">
        <v>416</v>
      </c>
      <c r="B87" s="325" t="s">
        <v>1029</v>
      </c>
      <c r="C87" s="293" t="s">
        <v>63</v>
      </c>
      <c r="D87" s="306" t="s">
        <v>71</v>
      </c>
      <c r="E87" s="332" t="str">
        <f t="shared" ca="1" si="8"/>
        <v>(国税庁)国内住所の市区町村</v>
      </c>
      <c r="F87" s="333" t="str">
        <f t="shared" ca="1" si="3"/>
        <v>sci_nta_addressInside_city</v>
      </c>
      <c r="G87" s="332" t="str">
        <f t="shared" ca="1" si="4"/>
        <v>カスタム項目</v>
      </c>
      <c r="H87" s="327" t="s">
        <v>360</v>
      </c>
      <c r="I87" s="346">
        <f t="shared" ca="1" si="5"/>
        <v>255</v>
      </c>
      <c r="J87" s="349" t="str">
        <f t="shared" si="1"/>
        <v>-</v>
      </c>
      <c r="L87" s="230"/>
      <c r="M87" s="243"/>
      <c r="N87" s="243"/>
      <c r="O87" s="243"/>
      <c r="P87" s="243"/>
      <c r="Q87" s="243"/>
      <c r="R87" s="243"/>
      <c r="S87" s="243"/>
      <c r="T87" s="243"/>
      <c r="U87" s="243"/>
      <c r="V87" s="243"/>
      <c r="W87" s="243"/>
      <c r="X87" s="244"/>
    </row>
    <row r="88" spans="1:24" ht="18" customHeight="1">
      <c r="A88" s="326" t="s">
        <v>416</v>
      </c>
      <c r="B88" s="326" t="s">
        <v>423</v>
      </c>
      <c r="C88" s="290" t="s">
        <v>63</v>
      </c>
      <c r="D88" s="305" t="s">
        <v>67</v>
      </c>
      <c r="E88" s="328" t="str">
        <f t="shared" ca="1" si="8"/>
        <v>(国税庁)国内住所の地名番地・建物名</v>
      </c>
      <c r="F88" s="329" t="str">
        <f t="shared" ca="1" si="3"/>
        <v>sci_nta_addressInside_street</v>
      </c>
      <c r="G88" s="328" t="str">
        <f t="shared" ca="1" si="4"/>
        <v>カスタム項目</v>
      </c>
      <c r="H88" s="373" t="s">
        <v>393</v>
      </c>
      <c r="I88" s="347">
        <f t="shared" ca="1" si="5"/>
        <v>255</v>
      </c>
      <c r="J88" s="350" t="str">
        <f t="shared" si="1"/>
        <v>-</v>
      </c>
      <c r="L88" s="224"/>
    </row>
    <row r="89" spans="1:24" ht="18" customHeight="1">
      <c r="A89" s="325" t="s">
        <v>416</v>
      </c>
      <c r="B89" s="325" t="s">
        <v>1030</v>
      </c>
      <c r="C89" s="293" t="s">
        <v>63</v>
      </c>
      <c r="D89" s="306" t="s">
        <v>71</v>
      </c>
      <c r="E89" s="332" t="str">
        <f t="shared" ca="1" si="8"/>
        <v>(国税庁)データ更新日時</v>
      </c>
      <c r="F89" s="333" t="str">
        <f t="shared" ca="1" si="3"/>
        <v>sci_nta_updatedAt</v>
      </c>
      <c r="G89" s="332" t="str">
        <f t="shared" ca="1" si="4"/>
        <v>カスタム項目</v>
      </c>
      <c r="H89" s="327" t="s">
        <v>360</v>
      </c>
      <c r="I89" s="346">
        <f t="shared" ca="1" si="5"/>
        <v>40</v>
      </c>
      <c r="J89" s="349" t="str">
        <f t="shared" si="1"/>
        <v>-</v>
      </c>
    </row>
    <row r="90" spans="1:24" ht="18" customHeight="1">
      <c r="A90" s="326" t="s">
        <v>126</v>
      </c>
      <c r="B90" s="326" t="s">
        <v>424</v>
      </c>
      <c r="C90" s="290" t="s">
        <v>97</v>
      </c>
      <c r="D90" s="305" t="s">
        <v>67</v>
      </c>
      <c r="E90" s="328" t="str">
        <f t="shared" ca="1" si="8"/>
        <v>(TDB)TDB企業コード</v>
      </c>
      <c r="F90" s="329" t="str">
        <f t="shared" ca="1" si="3"/>
        <v>sci_tdb_tdbCorporationCode</v>
      </c>
      <c r="G90" s="328" t="str">
        <f t="shared" ca="1" si="4"/>
        <v>カスタム項目</v>
      </c>
      <c r="H90" s="373" t="s">
        <v>393</v>
      </c>
      <c r="I90" s="347">
        <f t="shared" ca="1" si="5"/>
        <v>255</v>
      </c>
      <c r="J90" s="350" t="str">
        <f t="shared" si="1"/>
        <v>Writable/Readable</v>
      </c>
    </row>
    <row r="91" spans="1:24" ht="18" customHeight="1">
      <c r="A91" s="325" t="s">
        <v>126</v>
      </c>
      <c r="B91" s="325" t="s">
        <v>1031</v>
      </c>
      <c r="C91" s="293" t="s">
        <v>97</v>
      </c>
      <c r="D91" s="306" t="s">
        <v>67</v>
      </c>
      <c r="E91" s="332" t="str">
        <f t="shared" ca="1" si="8"/>
        <v>(TDB)法人格コード</v>
      </c>
      <c r="F91" s="333" t="str">
        <f t="shared" ca="1" si="3"/>
        <v>sci_tdb_juridicalPersonCode</v>
      </c>
      <c r="G91" s="332" t="str">
        <f t="shared" ca="1" si="4"/>
        <v>カスタム項目</v>
      </c>
      <c r="H91" s="327" t="s">
        <v>360</v>
      </c>
      <c r="I91" s="346">
        <f t="shared" ca="1" si="5"/>
        <v>255</v>
      </c>
      <c r="J91" s="349" t="str">
        <f t="shared" si="1"/>
        <v>Writable/Readable</v>
      </c>
    </row>
    <row r="92" spans="1:24" ht="18" customHeight="1">
      <c r="A92" s="326" t="s">
        <v>126</v>
      </c>
      <c r="B92" s="326" t="s">
        <v>425</v>
      </c>
      <c r="C92" s="290" t="s">
        <v>63</v>
      </c>
      <c r="D92" s="305" t="s">
        <v>67</v>
      </c>
      <c r="E92" s="328" t="str">
        <f t="shared" ca="1" si="8"/>
        <v>(TDB)企業名</v>
      </c>
      <c r="F92" s="329" t="str">
        <f t="shared" ca="1" si="3"/>
        <v>sci_tdb_tradeName</v>
      </c>
      <c r="G92" s="328" t="str">
        <f t="shared" ca="1" si="4"/>
        <v>カスタム項目</v>
      </c>
      <c r="H92" s="373" t="s">
        <v>393</v>
      </c>
      <c r="I92" s="347">
        <f t="shared" ca="1" si="5"/>
        <v>255</v>
      </c>
      <c r="J92" s="350" t="str">
        <f t="shared" si="1"/>
        <v>-</v>
      </c>
    </row>
    <row r="93" spans="1:24" ht="18" customHeight="1">
      <c r="A93" s="325" t="s">
        <v>126</v>
      </c>
      <c r="B93" s="325" t="s">
        <v>37</v>
      </c>
      <c r="C93" s="293" t="s">
        <v>63</v>
      </c>
      <c r="D93" s="306" t="s">
        <v>71</v>
      </c>
      <c r="E93" s="332" t="str">
        <f t="shared" ca="1" si="8"/>
        <v>(TDB)郵便番号</v>
      </c>
      <c r="F93" s="333" t="str">
        <f t="shared" ca="1" si="3"/>
        <v>sci_tdb_address_postalCode</v>
      </c>
      <c r="G93" s="332" t="str">
        <f t="shared" ca="1" si="4"/>
        <v>カスタム項目</v>
      </c>
      <c r="H93" s="327" t="s">
        <v>360</v>
      </c>
      <c r="I93" s="346">
        <f t="shared" ca="1" si="5"/>
        <v>255</v>
      </c>
      <c r="J93" s="349" t="str">
        <f t="shared" si="1"/>
        <v>-</v>
      </c>
    </row>
    <row r="94" spans="1:24" ht="18" customHeight="1">
      <c r="A94" s="326" t="s">
        <v>126</v>
      </c>
      <c r="B94" s="326" t="s">
        <v>237</v>
      </c>
      <c r="C94" s="290" t="s">
        <v>63</v>
      </c>
      <c r="D94" s="305" t="s">
        <v>67</v>
      </c>
      <c r="E94" s="328" t="str">
        <f t="shared" ca="1" si="8"/>
        <v>(TDB)都道府県</v>
      </c>
      <c r="F94" s="329" t="str">
        <f t="shared" ca="1" si="3"/>
        <v>sci_tdb_address_state</v>
      </c>
      <c r="G94" s="328" t="str">
        <f t="shared" ca="1" si="4"/>
        <v>カスタム項目</v>
      </c>
      <c r="H94" s="373" t="s">
        <v>393</v>
      </c>
      <c r="I94" s="347">
        <f t="shared" ca="1" si="5"/>
        <v>255</v>
      </c>
      <c r="J94" s="350" t="str">
        <f t="shared" si="1"/>
        <v>-</v>
      </c>
    </row>
    <row r="95" spans="1:24" ht="18" customHeight="1">
      <c r="A95" s="325" t="s">
        <v>126</v>
      </c>
      <c r="B95" s="325" t="s">
        <v>102</v>
      </c>
      <c r="C95" s="293" t="s">
        <v>63</v>
      </c>
      <c r="D95" s="306" t="s">
        <v>71</v>
      </c>
      <c r="E95" s="332" t="str">
        <f t="shared" ca="1" si="8"/>
        <v>(TDB)市区町村</v>
      </c>
      <c r="F95" s="333" t="str">
        <f t="shared" ca="1" si="3"/>
        <v>sci_tdb_address_city</v>
      </c>
      <c r="G95" s="332" t="str">
        <f t="shared" ca="1" si="4"/>
        <v>カスタム項目</v>
      </c>
      <c r="H95" s="327" t="s">
        <v>360</v>
      </c>
      <c r="I95" s="346">
        <f t="shared" ca="1" si="5"/>
        <v>255</v>
      </c>
      <c r="J95" s="349" t="str">
        <f t="shared" si="1"/>
        <v>-</v>
      </c>
    </row>
    <row r="96" spans="1:24" ht="18" customHeight="1">
      <c r="A96" s="326" t="s">
        <v>126</v>
      </c>
      <c r="B96" s="326" t="s">
        <v>238</v>
      </c>
      <c r="C96" s="290" t="s">
        <v>63</v>
      </c>
      <c r="D96" s="305" t="s">
        <v>67</v>
      </c>
      <c r="E96" s="328" t="str">
        <f t="shared" ca="1" si="8"/>
        <v>(TDB)地名番地・建物名</v>
      </c>
      <c r="F96" s="329" t="str">
        <f t="shared" ca="1" si="3"/>
        <v>sci_tdb_address_street</v>
      </c>
      <c r="G96" s="328" t="str">
        <f t="shared" ca="1" si="4"/>
        <v>カスタム項目</v>
      </c>
      <c r="H96" s="373" t="s">
        <v>393</v>
      </c>
      <c r="I96" s="347">
        <f t="shared" ca="1" si="5"/>
        <v>255</v>
      </c>
      <c r="J96" s="350" t="str">
        <f t="shared" si="1"/>
        <v>-</v>
      </c>
    </row>
    <row r="97" spans="1:10" ht="18" customHeight="1">
      <c r="A97" s="325" t="s">
        <v>126</v>
      </c>
      <c r="B97" s="325" t="s">
        <v>239</v>
      </c>
      <c r="C97" s="293" t="s">
        <v>63</v>
      </c>
      <c r="D97" s="306" t="s">
        <v>67</v>
      </c>
      <c r="E97" s="332" t="str">
        <f t="shared" ca="1" si="8"/>
        <v>(TDB)電話番号</v>
      </c>
      <c r="F97" s="333" t="str">
        <f t="shared" ca="1" si="3"/>
        <v>sci_tdb_phone</v>
      </c>
      <c r="G97" s="332" t="str">
        <f t="shared" ca="1" si="4"/>
        <v>カスタム項目</v>
      </c>
      <c r="H97" s="327" t="s">
        <v>360</v>
      </c>
      <c r="I97" s="346">
        <f t="shared" ca="1" si="5"/>
        <v>255</v>
      </c>
      <c r="J97" s="349" t="str">
        <f t="shared" si="1"/>
        <v>-</v>
      </c>
    </row>
    <row r="98" spans="1:10" ht="18" customHeight="1">
      <c r="A98" s="326" t="s">
        <v>126</v>
      </c>
      <c r="B98" s="326" t="s">
        <v>1055</v>
      </c>
      <c r="C98" s="290" t="s">
        <v>97</v>
      </c>
      <c r="D98" s="305" t="s">
        <v>67</v>
      </c>
      <c r="E98" s="328" t="str">
        <f t="shared" ca="1" si="8"/>
        <v>(TDB)主業コード</v>
      </c>
      <c r="F98" s="329" t="str">
        <f t="shared" ca="1" si="3"/>
        <v>sci_tdb_tdbMainIndustrialClassCode</v>
      </c>
      <c r="G98" s="328" t="str">
        <f t="shared" ca="1" si="4"/>
        <v>カスタム項目</v>
      </c>
      <c r="H98" s="373" t="s">
        <v>400</v>
      </c>
      <c r="I98" s="347">
        <f t="shared" ca="1" si="5"/>
        <v>255</v>
      </c>
      <c r="J98" s="350" t="str">
        <f t="shared" si="1"/>
        <v>Writable/Readable</v>
      </c>
    </row>
    <row r="99" spans="1:10" ht="18" customHeight="1">
      <c r="A99" s="325" t="s">
        <v>126</v>
      </c>
      <c r="B99" s="325" t="s">
        <v>1032</v>
      </c>
      <c r="C99" s="293" t="s">
        <v>97</v>
      </c>
      <c r="D99" s="306" t="s">
        <v>71</v>
      </c>
      <c r="E99" s="332" t="str">
        <f t="shared" ca="1" si="8"/>
        <v>(TDB)主業</v>
      </c>
      <c r="F99" s="333" t="str">
        <f t="shared" ca="1" si="3"/>
        <v>sci_tdb_tdbMainIndustrialClassName</v>
      </c>
      <c r="G99" s="332" t="str">
        <f t="shared" ca="1" si="4"/>
        <v>カスタム項目</v>
      </c>
      <c r="H99" s="327" t="s">
        <v>360</v>
      </c>
      <c r="I99" s="346">
        <f t="shared" ca="1" si="5"/>
        <v>255</v>
      </c>
      <c r="J99" s="349" t="str">
        <f t="shared" si="1"/>
        <v>Writable/Readable</v>
      </c>
    </row>
    <row r="100" spans="1:10" ht="18" customHeight="1">
      <c r="A100" s="326" t="s">
        <v>126</v>
      </c>
      <c r="B100" s="326" t="s">
        <v>1056</v>
      </c>
      <c r="C100" s="290" t="s">
        <v>97</v>
      </c>
      <c r="D100" s="305" t="s">
        <v>67</v>
      </c>
      <c r="E100" s="328" t="str">
        <f t="shared" ca="1" si="8"/>
        <v>(TDB)従業コード</v>
      </c>
      <c r="F100" s="329" t="str">
        <f t="shared" ca="1" si="3"/>
        <v>sci_tdb_tdbSubIndustrialClassCode</v>
      </c>
      <c r="G100" s="328" t="str">
        <f t="shared" ca="1" si="4"/>
        <v>カスタム項目</v>
      </c>
      <c r="H100" s="373" t="s">
        <v>400</v>
      </c>
      <c r="I100" s="347">
        <f t="shared" ca="1" si="5"/>
        <v>255</v>
      </c>
      <c r="J100" s="350" t="str">
        <f t="shared" si="1"/>
        <v>Writable/Readable</v>
      </c>
    </row>
    <row r="101" spans="1:10" ht="18" customHeight="1">
      <c r="A101" s="325" t="s">
        <v>126</v>
      </c>
      <c r="B101" s="325" t="s">
        <v>1033</v>
      </c>
      <c r="C101" s="293" t="s">
        <v>97</v>
      </c>
      <c r="D101" s="306" t="s">
        <v>71</v>
      </c>
      <c r="E101" s="332" t="str">
        <f t="shared" ca="1" si="8"/>
        <v>(TDB)従業</v>
      </c>
      <c r="F101" s="333" t="str">
        <f t="shared" ca="1" si="3"/>
        <v>sci_tdb_tdbSubIndustrialClassName</v>
      </c>
      <c r="G101" s="332" t="str">
        <f t="shared" ca="1" si="4"/>
        <v>カスタム項目</v>
      </c>
      <c r="H101" s="327" t="s">
        <v>360</v>
      </c>
      <c r="I101" s="346">
        <f t="shared" ca="1" si="5"/>
        <v>255</v>
      </c>
      <c r="J101" s="349" t="str">
        <f t="shared" si="1"/>
        <v>Writable/Readable</v>
      </c>
    </row>
    <row r="102" spans="1:10" ht="18" customHeight="1">
      <c r="A102" s="326" t="s">
        <v>126</v>
      </c>
      <c r="B102" s="326" t="s">
        <v>1057</v>
      </c>
      <c r="C102" s="290" t="s">
        <v>97</v>
      </c>
      <c r="D102" s="305" t="s">
        <v>67</v>
      </c>
      <c r="E102" s="328" t="str">
        <f t="shared" ca="1" si="8"/>
        <v>(TDB)資本金レンジ（千円）小</v>
      </c>
      <c r="F102" s="329" t="str">
        <f t="shared" ca="1" si="3"/>
        <v>sci_tdb_legalCapitalRange_ge</v>
      </c>
      <c r="G102" s="328" t="str">
        <f t="shared" ca="1" si="4"/>
        <v>カスタム項目</v>
      </c>
      <c r="H102" s="373" t="s">
        <v>400</v>
      </c>
      <c r="I102" s="347">
        <f t="shared" ca="1" si="5"/>
        <v>18</v>
      </c>
      <c r="J102" s="350" t="str">
        <f t="shared" si="1"/>
        <v>Writable/Readable</v>
      </c>
    </row>
    <row r="103" spans="1:10" ht="18" customHeight="1">
      <c r="A103" s="325" t="s">
        <v>126</v>
      </c>
      <c r="B103" s="325" t="s">
        <v>426</v>
      </c>
      <c r="C103" s="293" t="s">
        <v>97</v>
      </c>
      <c r="D103" s="306" t="s">
        <v>67</v>
      </c>
      <c r="E103" s="332" t="str">
        <f t="shared" ca="1" si="8"/>
        <v>(TDB)資本金レンジ（千円）大</v>
      </c>
      <c r="F103" s="333" t="str">
        <f t="shared" ca="1" si="3"/>
        <v>sci_tdb_legalCapitalRange_lt</v>
      </c>
      <c r="G103" s="332" t="str">
        <f t="shared" ca="1" si="4"/>
        <v>カスタム項目</v>
      </c>
      <c r="H103" s="327" t="s">
        <v>360</v>
      </c>
      <c r="I103" s="346">
        <f t="shared" ca="1" si="5"/>
        <v>18</v>
      </c>
      <c r="J103" s="349" t="str">
        <f t="shared" ref="J103:J121" si="9">IF(C103="新規登録と更新","Writable/Readable",IF(C103="新規登録のみ","Writable/Readable",IF(C103="更新のみ","Writable/Readable","-")))</f>
        <v>Writable/Readable</v>
      </c>
    </row>
    <row r="104" spans="1:10" ht="18" customHeight="1">
      <c r="A104" s="326" t="s">
        <v>126</v>
      </c>
      <c r="B104" s="326" t="s">
        <v>1058</v>
      </c>
      <c r="C104" s="290" t="s">
        <v>97</v>
      </c>
      <c r="D104" s="305" t="s">
        <v>67</v>
      </c>
      <c r="E104" s="328" t="str">
        <f t="shared" ca="1" si="8"/>
        <v>(TDB)従業員レンジ 小</v>
      </c>
      <c r="F104" s="329" t="str">
        <f t="shared" ca="1" si="3"/>
        <v>sci_tdb_employeeNumberRange_ge</v>
      </c>
      <c r="G104" s="328" t="str">
        <f t="shared" ca="1" si="4"/>
        <v>カスタム項目</v>
      </c>
      <c r="H104" s="373" t="s">
        <v>400</v>
      </c>
      <c r="I104" s="347">
        <f t="shared" ca="1" si="5"/>
        <v>18</v>
      </c>
      <c r="J104" s="350" t="str">
        <f t="shared" si="9"/>
        <v>Writable/Readable</v>
      </c>
    </row>
    <row r="105" spans="1:10" ht="18" customHeight="1">
      <c r="A105" s="325" t="s">
        <v>126</v>
      </c>
      <c r="B105" s="325" t="s">
        <v>427</v>
      </c>
      <c r="C105" s="293" t="s">
        <v>97</v>
      </c>
      <c r="D105" s="306" t="s">
        <v>71</v>
      </c>
      <c r="E105" s="332" t="str">
        <f t="shared" ca="1" si="8"/>
        <v>(TDB)従業員レンジ 大</v>
      </c>
      <c r="F105" s="333" t="str">
        <f t="shared" ca="1" si="3"/>
        <v>sci_tdb_employeeNumberRange_lt</v>
      </c>
      <c r="G105" s="332" t="str">
        <f t="shared" ca="1" si="4"/>
        <v>カスタム項目</v>
      </c>
      <c r="H105" s="327" t="s">
        <v>360</v>
      </c>
      <c r="I105" s="346">
        <f t="shared" ca="1" si="5"/>
        <v>18</v>
      </c>
      <c r="J105" s="349" t="str">
        <f t="shared" si="9"/>
        <v>Writable/Readable</v>
      </c>
    </row>
    <row r="106" spans="1:10" ht="18" customHeight="1">
      <c r="A106" s="326" t="s">
        <v>126</v>
      </c>
      <c r="B106" s="326" t="s">
        <v>1059</v>
      </c>
      <c r="C106" s="290" t="s">
        <v>97</v>
      </c>
      <c r="D106" s="305" t="s">
        <v>67</v>
      </c>
      <c r="E106" s="328" t="str">
        <f t="shared" ca="1" si="8"/>
        <v>(TDB)設立</v>
      </c>
      <c r="F106" s="329" t="str">
        <f t="shared" ca="1" si="3"/>
        <v>sci_tdb_establishedIn</v>
      </c>
      <c r="G106" s="328" t="str">
        <f t="shared" ca="1" si="4"/>
        <v>カスタム項目</v>
      </c>
      <c r="H106" s="373" t="s">
        <v>400</v>
      </c>
      <c r="I106" s="347">
        <f t="shared" ca="1" si="5"/>
        <v>7</v>
      </c>
      <c r="J106" s="350" t="str">
        <f t="shared" si="9"/>
        <v>Writable/Readable</v>
      </c>
    </row>
    <row r="107" spans="1:10" ht="18" customHeight="1">
      <c r="A107" s="325" t="s">
        <v>126</v>
      </c>
      <c r="B107" s="325" t="s">
        <v>1034</v>
      </c>
      <c r="C107" s="293" t="s">
        <v>97</v>
      </c>
      <c r="D107" s="306" t="s">
        <v>71</v>
      </c>
      <c r="E107" s="332" t="str">
        <f t="shared" ca="1" si="8"/>
        <v>(TDB)最新決算期</v>
      </c>
      <c r="F107" s="333" t="str">
        <f t="shared" ca="1" si="3"/>
        <v>sci_tdb_latestSalesAccountingTerm</v>
      </c>
      <c r="G107" s="332" t="str">
        <f t="shared" ca="1" si="4"/>
        <v>カスタム項目</v>
      </c>
      <c r="H107" s="327" t="s">
        <v>360</v>
      </c>
      <c r="I107" s="346">
        <f t="shared" ca="1" si="5"/>
        <v>7</v>
      </c>
      <c r="J107" s="349" t="str">
        <f t="shared" si="9"/>
        <v>Writable/Readable</v>
      </c>
    </row>
    <row r="108" spans="1:10" ht="18" customHeight="1">
      <c r="A108" s="326" t="s">
        <v>126</v>
      </c>
      <c r="B108" s="326" t="s">
        <v>1060</v>
      </c>
      <c r="C108" s="290" t="s">
        <v>97</v>
      </c>
      <c r="D108" s="305" t="s">
        <v>67</v>
      </c>
      <c r="E108" s="328" t="str">
        <f t="shared" ca="1" si="8"/>
        <v>(TDB)最新期業績売上高レンジ(百万円) 小</v>
      </c>
      <c r="F108" s="329" t="str">
        <f t="shared" ca="1" si="3"/>
        <v>sci_tdb_latestSalesRange_ge</v>
      </c>
      <c r="G108" s="328" t="str">
        <f t="shared" ca="1" si="4"/>
        <v>カスタム項目</v>
      </c>
      <c r="H108" s="373" t="s">
        <v>400</v>
      </c>
      <c r="I108" s="347">
        <f t="shared" ca="1" si="5"/>
        <v>14</v>
      </c>
      <c r="J108" s="350" t="str">
        <f t="shared" si="9"/>
        <v>Writable/Readable</v>
      </c>
    </row>
    <row r="109" spans="1:10" ht="18" customHeight="1">
      <c r="A109" s="325" t="s">
        <v>126</v>
      </c>
      <c r="B109" s="325" t="s">
        <v>428</v>
      </c>
      <c r="C109" s="293" t="s">
        <v>97</v>
      </c>
      <c r="D109" s="306" t="s">
        <v>67</v>
      </c>
      <c r="E109" s="332" t="str">
        <f t="shared" ca="1" si="8"/>
        <v>(TDB)最新期業績売上高レンジ(百万円) 大</v>
      </c>
      <c r="F109" s="333" t="str">
        <f t="shared" ca="1" si="3"/>
        <v>sci_tdb_latestSalesRange_lt</v>
      </c>
      <c r="G109" s="332" t="str">
        <f t="shared" ca="1" si="4"/>
        <v>カスタム項目</v>
      </c>
      <c r="H109" s="327" t="s">
        <v>360</v>
      </c>
      <c r="I109" s="346">
        <f t="shared" ca="1" si="5"/>
        <v>14</v>
      </c>
      <c r="J109" s="349" t="str">
        <f t="shared" si="9"/>
        <v>Writable/Readable</v>
      </c>
    </row>
    <row r="110" spans="1:10" ht="18" customHeight="1">
      <c r="A110" s="326" t="s">
        <v>126</v>
      </c>
      <c r="B110" s="326" t="s">
        <v>1061</v>
      </c>
      <c r="C110" s="290" t="s">
        <v>97</v>
      </c>
      <c r="D110" s="305" t="s">
        <v>67</v>
      </c>
      <c r="E110" s="328" t="str">
        <f t="shared" ca="1" si="8"/>
        <v>(TDB)代表者役職</v>
      </c>
      <c r="F110" s="329" t="str">
        <f t="shared" ca="1" si="3"/>
        <v>sci_tdb_representativeTitle</v>
      </c>
      <c r="G110" s="328" t="str">
        <f t="shared" ca="1" si="4"/>
        <v>カスタム項目</v>
      </c>
      <c r="H110" s="373" t="s">
        <v>400</v>
      </c>
      <c r="I110" s="347">
        <f t="shared" ca="1" si="5"/>
        <v>255</v>
      </c>
      <c r="J110" s="350" t="str">
        <f t="shared" si="9"/>
        <v>Writable/Readable</v>
      </c>
    </row>
    <row r="111" spans="1:10" ht="18" customHeight="1">
      <c r="A111" s="325" t="s">
        <v>126</v>
      </c>
      <c r="B111" s="325" t="s">
        <v>429</v>
      </c>
      <c r="C111" s="293" t="s">
        <v>97</v>
      </c>
      <c r="D111" s="306" t="s">
        <v>71</v>
      </c>
      <c r="E111" s="332" t="str">
        <f t="shared" ca="1" si="8"/>
        <v>(TDB)代表者名カナ</v>
      </c>
      <c r="F111" s="333" t="str">
        <f t="shared" ca="1" si="3"/>
        <v>sci_tdb_representativeKanaName</v>
      </c>
      <c r="G111" s="332" t="str">
        <f t="shared" ca="1" si="4"/>
        <v>カスタム項目</v>
      </c>
      <c r="H111" s="327" t="s">
        <v>360</v>
      </c>
      <c r="I111" s="346">
        <f t="shared" ca="1" si="5"/>
        <v>255</v>
      </c>
      <c r="J111" s="349" t="str">
        <f t="shared" si="9"/>
        <v>Writable/Readable</v>
      </c>
    </row>
    <row r="112" spans="1:10" ht="18" customHeight="1">
      <c r="A112" s="326" t="s">
        <v>126</v>
      </c>
      <c r="B112" s="326" t="s">
        <v>1062</v>
      </c>
      <c r="C112" s="290" t="s">
        <v>97</v>
      </c>
      <c r="D112" s="305" t="s">
        <v>67</v>
      </c>
      <c r="E112" s="328" t="str">
        <f t="shared" ca="1" si="8"/>
        <v>(TDB)代表者名</v>
      </c>
      <c r="F112" s="329" t="str">
        <f t="shared" ca="1" si="3"/>
        <v>sci_tdb_representativeName</v>
      </c>
      <c r="G112" s="328" t="str">
        <f t="shared" ca="1" si="4"/>
        <v>カスタム項目</v>
      </c>
      <c r="H112" s="373" t="s">
        <v>400</v>
      </c>
      <c r="I112" s="347">
        <f t="shared" ca="1" si="5"/>
        <v>255</v>
      </c>
      <c r="J112" s="350" t="str">
        <f t="shared" si="9"/>
        <v>Writable/Readable</v>
      </c>
    </row>
    <row r="113" spans="1:10" ht="18" customHeight="1">
      <c r="A113" s="325" t="s">
        <v>126</v>
      </c>
      <c r="B113" s="325" t="s">
        <v>1035</v>
      </c>
      <c r="C113" s="293" t="s">
        <v>97</v>
      </c>
      <c r="D113" s="306" t="s">
        <v>71</v>
      </c>
      <c r="E113" s="332" t="str">
        <f t="shared" ca="1" si="8"/>
        <v>(TDB)株式公開区分</v>
      </c>
      <c r="F113" s="333" t="str">
        <f t="shared" ca="1" si="3"/>
        <v>sci_tdb_publicOffering</v>
      </c>
      <c r="G113" s="332" t="str">
        <f t="shared" ca="1" si="4"/>
        <v>カスタム項目</v>
      </c>
      <c r="H113" s="327" t="s">
        <v>360</v>
      </c>
      <c r="I113" s="346">
        <f t="shared" ca="1" si="5"/>
        <v>22</v>
      </c>
      <c r="J113" s="349" t="str">
        <f t="shared" si="9"/>
        <v>Writable/Readable</v>
      </c>
    </row>
    <row r="114" spans="1:10">
      <c r="A114" s="326" t="s">
        <v>126</v>
      </c>
      <c r="B114" s="326" t="s">
        <v>1025</v>
      </c>
      <c r="C114" s="290" t="s">
        <v>97</v>
      </c>
      <c r="D114" s="305" t="s">
        <v>67</v>
      </c>
      <c r="E114" s="328" t="str">
        <f t="shared" ca="1" si="8"/>
        <v>(TDB)情報ソース</v>
      </c>
      <c r="F114" s="329" t="str">
        <f t="shared" ca="1" si="3"/>
        <v>sci_tdb_source</v>
      </c>
      <c r="G114" s="328" t="str">
        <f t="shared" ca="1" si="4"/>
        <v>カスタム項目</v>
      </c>
      <c r="H114" s="373" t="s">
        <v>400</v>
      </c>
      <c r="I114" s="347">
        <f t="shared" ca="1" si="5"/>
        <v>255</v>
      </c>
      <c r="J114" s="350" t="str">
        <f t="shared" si="9"/>
        <v>Writable/Readable</v>
      </c>
    </row>
    <row r="115" spans="1:10">
      <c r="A115" s="325" t="s">
        <v>126</v>
      </c>
      <c r="B115" s="325" t="s">
        <v>1030</v>
      </c>
      <c r="C115" s="293" t="s">
        <v>97</v>
      </c>
      <c r="D115" s="306" t="s">
        <v>67</v>
      </c>
      <c r="E115" s="332" t="str">
        <f t="shared" ca="1" si="8"/>
        <v>(TDB)データ更新日時</v>
      </c>
      <c r="F115" s="333" t="str">
        <f t="shared" ca="1" si="3"/>
        <v>sci_tdb_updatedAt</v>
      </c>
      <c r="G115" s="332" t="str">
        <f t="shared" ca="1" si="4"/>
        <v>カスタム項目</v>
      </c>
      <c r="H115" s="327" t="s">
        <v>360</v>
      </c>
      <c r="I115" s="346">
        <f t="shared" ca="1" si="5"/>
        <v>40</v>
      </c>
      <c r="J115" s="349" t="str">
        <f t="shared" si="9"/>
        <v>Writable/Readable</v>
      </c>
    </row>
    <row r="116" spans="1:10">
      <c r="A116" s="326" t="s">
        <v>1068</v>
      </c>
      <c r="B116" s="326" t="s">
        <v>1071</v>
      </c>
      <c r="C116" s="290" t="s">
        <v>97</v>
      </c>
      <c r="D116" s="305" t="s">
        <v>67</v>
      </c>
      <c r="E116" s="328" t="str">
        <f t="shared" ca="1" si="8"/>
        <v>(ターゲティングタグ)導入ITサービス</v>
      </c>
      <c r="F116" s="329" t="str">
        <f t="shared" ca="1" si="3"/>
        <v>sci_ttag_adoptedItService</v>
      </c>
      <c r="G116" s="328" t="str">
        <f t="shared" ca="1" si="4"/>
        <v>カスタム項目</v>
      </c>
      <c r="H116" s="373" t="s">
        <v>411</v>
      </c>
      <c r="I116" s="347">
        <f t="shared" ca="1" si="5"/>
        <v>100000</v>
      </c>
      <c r="J116" s="350" t="str">
        <f t="shared" si="9"/>
        <v>Writable/Readable</v>
      </c>
    </row>
    <row r="117" spans="1:10">
      <c r="A117" s="325" t="s">
        <v>1068</v>
      </c>
      <c r="B117" s="325" t="s">
        <v>1072</v>
      </c>
      <c r="C117" s="293" t="s">
        <v>97</v>
      </c>
      <c r="D117" s="306" t="s">
        <v>67</v>
      </c>
      <c r="E117" s="332" t="str">
        <f t="shared" ca="1" si="8"/>
        <v>(ターゲティングタグ)導入ITサービスカテゴリ</v>
      </c>
      <c r="F117" s="333" t="str">
        <f t="shared" ca="1" si="3"/>
        <v>sci_ttag_adoptedItServiceCategory</v>
      </c>
      <c r="G117" s="332" t="str">
        <f t="shared" ca="1" si="4"/>
        <v>カスタム項目</v>
      </c>
      <c r="H117" s="327" t="s">
        <v>411</v>
      </c>
      <c r="I117" s="346">
        <f t="shared" ca="1" si="5"/>
        <v>100000</v>
      </c>
      <c r="J117" s="349" t="str">
        <f t="shared" si="9"/>
        <v>Writable/Readable</v>
      </c>
    </row>
    <row r="118" spans="1:10">
      <c r="A118" s="326" t="s">
        <v>1068</v>
      </c>
      <c r="B118" s="326" t="s">
        <v>1084</v>
      </c>
      <c r="C118" s="290" t="s">
        <v>97</v>
      </c>
      <c r="D118" s="305" t="s">
        <v>67</v>
      </c>
      <c r="E118" s="328" t="s">
        <v>1101</v>
      </c>
      <c r="F118" s="329" t="s">
        <v>1102</v>
      </c>
      <c r="G118" s="328" t="s">
        <v>1103</v>
      </c>
      <c r="H118" s="373" t="s">
        <v>411</v>
      </c>
      <c r="I118" s="347">
        <v>100000</v>
      </c>
      <c r="J118" s="350" t="str">
        <f t="shared" si="9"/>
        <v>Writable/Readable</v>
      </c>
    </row>
    <row r="119" spans="1:10">
      <c r="A119" s="325" t="s">
        <v>1068</v>
      </c>
      <c r="B119" s="325" t="s">
        <v>1086</v>
      </c>
      <c r="C119" s="293" t="s">
        <v>97</v>
      </c>
      <c r="D119" s="306" t="s">
        <v>67</v>
      </c>
      <c r="E119" s="332" t="s">
        <v>1104</v>
      </c>
      <c r="F119" s="333" t="s">
        <v>1105</v>
      </c>
      <c r="G119" s="332" t="s">
        <v>1103</v>
      </c>
      <c r="H119" s="327" t="s">
        <v>411</v>
      </c>
      <c r="I119" s="346">
        <v>100000</v>
      </c>
      <c r="J119" s="349" t="str">
        <f t="shared" si="9"/>
        <v>Writable/Readable</v>
      </c>
    </row>
    <row r="120" spans="1:10">
      <c r="A120" s="326" t="s">
        <v>1068</v>
      </c>
      <c r="B120" s="326" t="s">
        <v>1088</v>
      </c>
      <c r="C120" s="290" t="s">
        <v>97</v>
      </c>
      <c r="D120" s="305" t="s">
        <v>67</v>
      </c>
      <c r="E120" s="328" t="s">
        <v>1106</v>
      </c>
      <c r="F120" s="329" t="s">
        <v>1107</v>
      </c>
      <c r="G120" s="328" t="s">
        <v>1103</v>
      </c>
      <c r="H120" s="373" t="s">
        <v>411</v>
      </c>
      <c r="I120" s="347">
        <v>100000</v>
      </c>
      <c r="J120" s="350" t="str">
        <f t="shared" si="9"/>
        <v>Writable/Readable</v>
      </c>
    </row>
    <row r="121" spans="1:10">
      <c r="A121" s="325" t="s">
        <v>1068</v>
      </c>
      <c r="B121" s="325" t="s">
        <v>1090</v>
      </c>
      <c r="C121" s="293" t="s">
        <v>97</v>
      </c>
      <c r="D121" s="306" t="s">
        <v>67</v>
      </c>
      <c r="E121" s="332" t="s">
        <v>1108</v>
      </c>
      <c r="F121" s="333" t="s">
        <v>1109</v>
      </c>
      <c r="G121" s="332" t="s">
        <v>1103</v>
      </c>
      <c r="H121" s="327" t="s">
        <v>411</v>
      </c>
      <c r="I121" s="346">
        <v>100000</v>
      </c>
      <c r="J121" s="349" t="str">
        <f t="shared" si="9"/>
        <v>Writable/Readable</v>
      </c>
    </row>
  </sheetData>
  <sheetProtection algorithmName="SHA-512" hashValue="0Y2O+YiemKYw5EkK5AYQwarS/npo/fLn8N9iM2y+OKDBAsIAZCbcl2nBX+AoHWzhbfQO+6UdW2uY+QVQYmkUqw==" saltValue="TJP35SfV3OF2CHJoVFSMVA==" spinCount="100000" sheet="1" objects="1" scenarios="1" selectLockedCells="1" selectUnlockedCells="1"/>
  <mergeCells count="14">
    <mergeCell ref="L40:X41"/>
    <mergeCell ref="L54:X55"/>
    <mergeCell ref="L80:X81"/>
    <mergeCell ref="E30:F30"/>
    <mergeCell ref="A31:D31"/>
    <mergeCell ref="E31:J31"/>
    <mergeCell ref="L31:X32"/>
    <mergeCell ref="A32:D32"/>
    <mergeCell ref="E32:E33"/>
    <mergeCell ref="F32:F33"/>
    <mergeCell ref="G32:G33"/>
    <mergeCell ref="H32:H33"/>
    <mergeCell ref="I32:I33"/>
    <mergeCell ref="J32:J33"/>
  </mergeCells>
  <phoneticPr fontId="11"/>
  <conditionalFormatting sqref="A34:B121">
    <cfRule type="expression" dxfId="62" priority="43">
      <formula>IF($C34="何もしない",TRUE,FALSE)</formula>
    </cfRule>
  </conditionalFormatting>
  <conditionalFormatting sqref="B2:B3">
    <cfRule type="expression" dxfId="61" priority="22">
      <formula>IF($D2="何もしない",TRUE,FALSE)</formula>
    </cfRule>
  </conditionalFormatting>
  <conditionalFormatting sqref="B7:B18">
    <cfRule type="expression" dxfId="60" priority="36">
      <formula>IF($D7="何もしない",TRUE,FALSE)</formula>
    </cfRule>
  </conditionalFormatting>
  <conditionalFormatting sqref="B19:C19">
    <cfRule type="expression" dxfId="59" priority="30">
      <formula>IF($E19="何もしない",TRUE,FALSE)</formula>
    </cfRule>
  </conditionalFormatting>
  <conditionalFormatting sqref="B20:C20">
    <cfRule type="expression" dxfId="58" priority="29">
      <formula>IF($D20="何もしない",TRUE,FALSE)</formula>
    </cfRule>
  </conditionalFormatting>
  <conditionalFormatting sqref="C17">
    <cfRule type="expression" dxfId="57" priority="32">
      <formula>IF($E17="何もしない",TRUE,FALSE)</formula>
    </cfRule>
  </conditionalFormatting>
  <conditionalFormatting sqref="C18">
    <cfRule type="expression" dxfId="56" priority="28">
      <formula>IF($D18="何もしない",TRUE,FALSE)</formula>
    </cfRule>
  </conditionalFormatting>
  <conditionalFormatting sqref="C7:F16">
    <cfRule type="expression" dxfId="55" priority="37">
      <formula>IF($E7="何もしない",TRUE,FALSE)</formula>
    </cfRule>
  </conditionalFormatting>
  <conditionalFormatting sqref="D18">
    <cfRule type="expression" dxfId="54" priority="35">
      <formula>IF($E18="何もしない",TRUE,FALSE)</formula>
    </cfRule>
  </conditionalFormatting>
  <conditionalFormatting sqref="D20">
    <cfRule type="expression" dxfId="53" priority="34">
      <formula>IF($E20="何もしない",TRUE,FALSE)</formula>
    </cfRule>
  </conditionalFormatting>
  <conditionalFormatting sqref="D51">
    <cfRule type="expression" dxfId="52" priority="26">
      <formula>IF($E51="何もしない",TRUE,FALSE)</formula>
    </cfRule>
  </conditionalFormatting>
  <conditionalFormatting sqref="D53:D54">
    <cfRule type="expression" dxfId="51" priority="24">
      <formula>IF($E53="何もしない",TRUE,FALSE)</formula>
    </cfRule>
  </conditionalFormatting>
  <conditionalFormatting sqref="E17">
    <cfRule type="expression" dxfId="50" priority="33">
      <formula>IF($E17="何もしない",TRUE,FALSE)</formula>
    </cfRule>
  </conditionalFormatting>
  <conditionalFormatting sqref="E34:G121">
    <cfRule type="expression" dxfId="49" priority="27">
      <formula>IF($C34="何もしない",TRUE,FALSE)</formula>
    </cfRule>
  </conditionalFormatting>
  <conditionalFormatting sqref="F17:F20">
    <cfRule type="expression" dxfId="48" priority="14">
      <formula>IF($E17="何もしない",TRUE,FALSE)</formula>
    </cfRule>
  </conditionalFormatting>
  <dataValidations count="8">
    <dataValidation type="list" allowBlank="1" showInputMessage="1" showErrorMessage="1" sqref="D34:D50 D52 D55:D121" xr:uid="{EBD0E263-7086-42D7-84DF-DB95B2973E45}">
      <formula1>"-,○"</formula1>
    </dataValidation>
    <dataValidation type="list" allowBlank="1" showInputMessage="1" showErrorMessage="1" sqref="D7:D14 D16:D23" xr:uid="{224CF63F-17C2-415F-96FE-AE6789831BEE}">
      <formula1>INDIRECT("読み込み優先順位")</formula1>
    </dataValidation>
    <dataValidation type="list" allowBlank="1" showInputMessage="1" showErrorMessage="1" sqref="C30" xr:uid="{164BD1E6-6F37-49E3-88DF-066A896AE94F}">
      <formula1>"▼いずれかを選択してください,CSV,カンマ,セミコロン,スペース,区切り文字なし"</formula1>
    </dataValidation>
    <dataValidation type="list" allowBlank="1" showInputMessage="1" showErrorMessage="1" sqref="A40 A42:A43 A45 A47 A49" xr:uid="{04533617-E0F2-44A9-8A5E-2AF39E9C56F2}">
      <formula1>INDIRECT($A$30&amp;"State")</formula1>
    </dataValidation>
    <dataValidation type="list" allowBlank="1" showInputMessage="1" showErrorMessage="1" sqref="A34" xr:uid="{D8B82490-B471-4774-81B6-A983B16995E1}">
      <formula1>INDIRECT($A$30&amp;"Name")</formula1>
    </dataValidation>
    <dataValidation type="list" allowBlank="1" showInputMessage="1" showErrorMessage="1" sqref="A41 A39 A44 A46 A48" xr:uid="{81A10385-8877-436F-8A2A-9CDA661E3B36}">
      <formula1>INDIRECT($A$30&amp;"PostalCode")</formula1>
    </dataValidation>
    <dataValidation type="list" allowBlank="1" showInputMessage="1" showErrorMessage="1" sqref="B55:B121" xr:uid="{E417D706-3D3C-49FE-950B-5DB08A01E2EF}">
      <formula1>INDIRECT(A55)</formula1>
    </dataValidation>
    <dataValidation type="list" allowBlank="1" showInputMessage="1" showErrorMessage="1" sqref="C34:C121" xr:uid="{D79FA390-95BF-4429-B4F4-94D5C43E881F}">
      <formula1>INDIRECT($B$30)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136F288-BE93-4A06-9D2A-4B61836DD780}">
          <x14:formula1>
            <xm:f>更新ポリシー!$A$1:$A$3</xm:f>
          </x14:formula1>
          <xm:sqref>B30</xm:sqref>
        </x14:dataValidation>
        <x14:dataValidation type="list" allowBlank="1" showInputMessage="1" showErrorMessage="1" xr:uid="{AC188608-DEB5-4F8F-AC77-3ADD6B306069}">
          <x14:formula1>
            <xm:f>IF($A$30="会社",選択肢!$F$2:$F$8,選択肢!$A$2:$A$9)</xm:f>
          </x14:formula1>
          <xm:sqref>A79:A121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04123-414C-9B4B-9525-47C80CC559FB}">
  <sheetPr codeName="Sheet9"/>
  <dimension ref="A1:X131"/>
  <sheetViews>
    <sheetView showGridLines="0" zoomScaleNormal="100" workbookViewId="0"/>
  </sheetViews>
  <sheetFormatPr defaultColWidth="9" defaultRowHeight="16.2"/>
  <cols>
    <col min="1" max="1" width="41.44140625" style="62" customWidth="1"/>
    <col min="2" max="2" width="56.44140625" style="62" customWidth="1"/>
    <col min="3" max="3" width="32.6640625" style="62" customWidth="1"/>
    <col min="4" max="4" width="30" style="62" customWidth="1"/>
    <col min="5" max="5" width="42" style="62" bestFit="1" customWidth="1"/>
    <col min="6" max="6" width="34" style="62" bestFit="1" customWidth="1"/>
    <col min="7" max="7" width="24.33203125" style="62" customWidth="1"/>
    <col min="8" max="8" width="25" style="62" customWidth="1"/>
    <col min="9" max="9" width="11.6640625" style="62" bestFit="1" customWidth="1"/>
    <col min="10" max="10" width="17.6640625" style="62" bestFit="1" customWidth="1"/>
    <col min="11" max="11" width="9" style="62" customWidth="1"/>
    <col min="12" max="23" width="9" style="62"/>
    <col min="24" max="24" width="25.44140625" style="62" customWidth="1"/>
    <col min="25" max="16384" width="9" style="62"/>
  </cols>
  <sheetData>
    <row r="1" spans="1:6" ht="28.8">
      <c r="A1" s="281" t="s">
        <v>296</v>
      </c>
    </row>
    <row r="2" spans="1:6" ht="18">
      <c r="A2" s="338" t="s">
        <v>297</v>
      </c>
      <c r="B2" s="335"/>
    </row>
    <row r="3" spans="1:6" ht="18">
      <c r="A3" s="338" t="s">
        <v>298</v>
      </c>
      <c r="B3" s="335"/>
    </row>
    <row r="5" spans="1:6" ht="25.35" customHeight="1" thickBot="1">
      <c r="A5" s="281" t="s">
        <v>299</v>
      </c>
    </row>
    <row r="6" spans="1:6" ht="22.35" customHeight="1">
      <c r="A6" s="307" t="s">
        <v>300</v>
      </c>
      <c r="B6" s="308" t="s">
        <v>301</v>
      </c>
      <c r="C6" s="308" t="s">
        <v>302</v>
      </c>
      <c r="D6" s="308" t="s">
        <v>303</v>
      </c>
      <c r="E6" s="308" t="s">
        <v>304</v>
      </c>
      <c r="F6" s="309" t="s">
        <v>305</v>
      </c>
    </row>
    <row r="7" spans="1:6" ht="22.35" customHeight="1">
      <c r="A7" s="310" t="s">
        <v>14</v>
      </c>
      <c r="B7" s="282" t="s">
        <v>306</v>
      </c>
      <c r="C7" s="282" t="s">
        <v>307</v>
      </c>
      <c r="D7" s="283" t="s">
        <v>24</v>
      </c>
      <c r="E7" s="282" t="s">
        <v>308</v>
      </c>
      <c r="F7" s="311" t="str">
        <f t="shared" ref="F7:F20" si="0">IF(D7="読み込む","Readable","")</f>
        <v/>
      </c>
    </row>
    <row r="8" spans="1:6" ht="22.35" customHeight="1">
      <c r="A8" s="312" t="s">
        <v>163</v>
      </c>
      <c r="B8" s="284" t="s">
        <v>309</v>
      </c>
      <c r="C8" s="284" t="s">
        <v>310</v>
      </c>
      <c r="D8" s="285" t="s">
        <v>24</v>
      </c>
      <c r="E8" s="284" t="s">
        <v>308</v>
      </c>
      <c r="F8" s="313" t="str">
        <f t="shared" si="0"/>
        <v/>
      </c>
    </row>
    <row r="9" spans="1:6" ht="22.35" customHeight="1">
      <c r="A9" s="310" t="s">
        <v>165</v>
      </c>
      <c r="B9" s="282" t="s">
        <v>311</v>
      </c>
      <c r="C9" s="282" t="s">
        <v>312</v>
      </c>
      <c r="D9" s="283" t="s">
        <v>24</v>
      </c>
      <c r="E9" s="282" t="s">
        <v>308</v>
      </c>
      <c r="F9" s="311" t="str">
        <f t="shared" si="0"/>
        <v/>
      </c>
    </row>
    <row r="10" spans="1:6" ht="22.35" customHeight="1">
      <c r="A10" s="312" t="s">
        <v>167</v>
      </c>
      <c r="B10" s="284" t="s">
        <v>234</v>
      </c>
      <c r="C10" s="284" t="s">
        <v>313</v>
      </c>
      <c r="D10" s="285" t="s">
        <v>24</v>
      </c>
      <c r="E10" s="284" t="s">
        <v>308</v>
      </c>
      <c r="F10" s="313" t="str">
        <f t="shared" si="0"/>
        <v/>
      </c>
    </row>
    <row r="11" spans="1:6" ht="22.35" customHeight="1">
      <c r="A11" s="310" t="s">
        <v>169</v>
      </c>
      <c r="B11" s="282" t="s">
        <v>314</v>
      </c>
      <c r="C11" s="282" t="s">
        <v>315</v>
      </c>
      <c r="D11" s="283" t="s">
        <v>24</v>
      </c>
      <c r="E11" s="282" t="s">
        <v>308</v>
      </c>
      <c r="F11" s="311" t="str">
        <f t="shared" si="0"/>
        <v/>
      </c>
    </row>
    <row r="12" spans="1:6" ht="22.35" customHeight="1">
      <c r="A12" s="314" t="s">
        <v>21</v>
      </c>
      <c r="B12" s="284" t="s">
        <v>316</v>
      </c>
      <c r="C12" s="284" t="s">
        <v>317</v>
      </c>
      <c r="D12" s="285" t="s">
        <v>24</v>
      </c>
      <c r="E12" s="284" t="s">
        <v>308</v>
      </c>
      <c r="F12" s="313" t="str">
        <f t="shared" si="0"/>
        <v/>
      </c>
    </row>
    <row r="13" spans="1:6" ht="22.35" customHeight="1">
      <c r="A13" s="315" t="s">
        <v>171</v>
      </c>
      <c r="B13" s="282" t="s">
        <v>318</v>
      </c>
      <c r="C13" s="282" t="s">
        <v>319</v>
      </c>
      <c r="D13" s="283" t="s">
        <v>24</v>
      </c>
      <c r="E13" s="282" t="s">
        <v>308</v>
      </c>
      <c r="F13" s="311" t="str">
        <f t="shared" si="0"/>
        <v/>
      </c>
    </row>
    <row r="14" spans="1:6" ht="22.35" customHeight="1">
      <c r="A14" s="312" t="s">
        <v>25</v>
      </c>
      <c r="B14" s="339" t="s">
        <v>179</v>
      </c>
      <c r="C14" s="339" t="s">
        <v>179</v>
      </c>
      <c r="D14" s="285" t="s">
        <v>24</v>
      </c>
      <c r="E14" s="284" t="s">
        <v>320</v>
      </c>
      <c r="F14" s="313" t="str">
        <f t="shared" si="0"/>
        <v/>
      </c>
    </row>
    <row r="15" spans="1:6" ht="22.35" customHeight="1">
      <c r="A15" s="315" t="s">
        <v>174</v>
      </c>
      <c r="B15" s="282" t="s">
        <v>321</v>
      </c>
      <c r="C15" s="282" t="s">
        <v>322</v>
      </c>
      <c r="D15" s="282" t="s">
        <v>323</v>
      </c>
      <c r="E15" s="282" t="s">
        <v>308</v>
      </c>
      <c r="F15" s="311" t="s">
        <v>324</v>
      </c>
    </row>
    <row r="16" spans="1:6" ht="22.35" customHeight="1">
      <c r="A16" s="314" t="s">
        <v>27</v>
      </c>
      <c r="B16" s="284" t="s">
        <v>325</v>
      </c>
      <c r="C16" s="284" t="s">
        <v>326</v>
      </c>
      <c r="D16" s="285" t="s">
        <v>24</v>
      </c>
      <c r="E16" s="284" t="s">
        <v>308</v>
      </c>
      <c r="F16" s="313" t="str">
        <f t="shared" si="0"/>
        <v/>
      </c>
    </row>
    <row r="17" spans="1:24" ht="22.35" customHeight="1">
      <c r="A17" s="310" t="s">
        <v>250</v>
      </c>
      <c r="B17" s="320" t="s">
        <v>327</v>
      </c>
      <c r="C17" s="282" t="s">
        <v>328</v>
      </c>
      <c r="D17" s="283" t="s">
        <v>24</v>
      </c>
      <c r="E17" s="282" t="s">
        <v>308</v>
      </c>
      <c r="F17" s="311" t="str">
        <f t="shared" si="0"/>
        <v/>
      </c>
    </row>
    <row r="18" spans="1:24" ht="22.35" customHeight="1">
      <c r="A18" s="314" t="s">
        <v>182</v>
      </c>
      <c r="B18" s="339" t="s">
        <v>179</v>
      </c>
      <c r="C18" s="339" t="s">
        <v>179</v>
      </c>
      <c r="D18" s="285" t="s">
        <v>24</v>
      </c>
      <c r="E18" s="284" t="s">
        <v>320</v>
      </c>
      <c r="F18" s="313" t="str">
        <f t="shared" si="0"/>
        <v/>
      </c>
    </row>
    <row r="19" spans="1:24" ht="22.35" customHeight="1">
      <c r="A19" s="318" t="s">
        <v>38</v>
      </c>
      <c r="B19" s="340" t="s">
        <v>179</v>
      </c>
      <c r="C19" s="340" t="s">
        <v>179</v>
      </c>
      <c r="D19" s="283" t="s">
        <v>24</v>
      </c>
      <c r="E19" s="320" t="s">
        <v>320</v>
      </c>
      <c r="F19" s="311" t="str">
        <f t="shared" si="0"/>
        <v/>
      </c>
    </row>
    <row r="20" spans="1:24" ht="22.35" customHeight="1">
      <c r="A20" s="314" t="s">
        <v>255</v>
      </c>
      <c r="B20" s="339" t="s">
        <v>179</v>
      </c>
      <c r="C20" s="339" t="s">
        <v>179</v>
      </c>
      <c r="D20" s="285" t="s">
        <v>24</v>
      </c>
      <c r="E20" s="284" t="s">
        <v>320</v>
      </c>
      <c r="F20" s="313" t="str">
        <f t="shared" si="0"/>
        <v/>
      </c>
    </row>
    <row r="21" spans="1:24" ht="22.35" customHeight="1" thickBot="1">
      <c r="A21" s="319" t="s">
        <v>329</v>
      </c>
      <c r="B21" s="341" t="s">
        <v>179</v>
      </c>
      <c r="C21" s="341" t="s">
        <v>179</v>
      </c>
      <c r="D21" s="322" t="s">
        <v>24</v>
      </c>
      <c r="E21" s="321" t="s">
        <v>320</v>
      </c>
      <c r="F21" s="323" t="str">
        <f>IF(D21="読み込む","Readable","")</f>
        <v/>
      </c>
    </row>
    <row r="22" spans="1:24" ht="22.35" customHeight="1">
      <c r="A22" s="351" t="s">
        <v>330</v>
      </c>
      <c r="B22" s="352"/>
      <c r="C22" s="352" t="s">
        <v>331</v>
      </c>
      <c r="D22" s="352"/>
      <c r="E22" s="352"/>
      <c r="F22" s="352" t="s">
        <v>324</v>
      </c>
    </row>
    <row r="23" spans="1:24" ht="22.35" customHeight="1">
      <c r="A23" s="351" t="s">
        <v>330</v>
      </c>
      <c r="B23" s="352"/>
      <c r="C23" s="352" t="s">
        <v>332</v>
      </c>
      <c r="D23" s="352"/>
      <c r="E23" s="352"/>
      <c r="F23" s="352" t="s">
        <v>324</v>
      </c>
    </row>
    <row r="24" spans="1:24" ht="22.35" customHeight="1">
      <c r="A24" s="351" t="s">
        <v>330</v>
      </c>
      <c r="B24" s="352"/>
      <c r="C24" s="352" t="s">
        <v>333</v>
      </c>
      <c r="D24" s="352"/>
      <c r="E24" s="352"/>
      <c r="F24" s="352" t="s">
        <v>324</v>
      </c>
    </row>
    <row r="25" spans="1:24" ht="18" customHeight="1">
      <c r="A25" s="73" t="s">
        <v>334</v>
      </c>
    </row>
    <row r="26" spans="1:24" ht="18" customHeight="1">
      <c r="A26" s="73"/>
    </row>
    <row r="28" spans="1:24" ht="25.35" customHeight="1">
      <c r="A28" s="334" t="s">
        <v>335</v>
      </c>
    </row>
    <row r="29" spans="1:24" ht="18" customHeight="1">
      <c r="A29" s="286" t="s">
        <v>43</v>
      </c>
      <c r="B29" s="286" t="s">
        <v>336</v>
      </c>
      <c r="C29" s="286" t="s">
        <v>337</v>
      </c>
      <c r="E29" s="68"/>
      <c r="F29" s="68"/>
    </row>
    <row r="30" spans="1:24" ht="25.35" customHeight="1" thickBot="1">
      <c r="A30" s="287" t="s">
        <v>262</v>
      </c>
      <c r="B30" s="288" t="s">
        <v>7</v>
      </c>
      <c r="C30" s="288" t="s">
        <v>7</v>
      </c>
      <c r="E30" s="445"/>
      <c r="F30" s="445"/>
    </row>
    <row r="31" spans="1:24" ht="18" customHeight="1">
      <c r="A31" s="446" t="s">
        <v>338</v>
      </c>
      <c r="B31" s="446"/>
      <c r="C31" s="446"/>
      <c r="D31" s="447"/>
      <c r="E31" s="448" t="s">
        <v>339</v>
      </c>
      <c r="F31" s="449"/>
      <c r="G31" s="449"/>
      <c r="H31" s="449"/>
      <c r="I31" s="449"/>
      <c r="J31" s="450"/>
      <c r="L31" s="451" t="s">
        <v>52</v>
      </c>
      <c r="M31" s="452"/>
      <c r="N31" s="452"/>
      <c r="O31" s="452"/>
      <c r="P31" s="452"/>
      <c r="Q31" s="452"/>
      <c r="R31" s="452"/>
      <c r="S31" s="452"/>
      <c r="T31" s="452"/>
      <c r="U31" s="452"/>
      <c r="V31" s="452"/>
      <c r="W31" s="452"/>
      <c r="X31" s="453"/>
    </row>
    <row r="32" spans="1:24" ht="18" customHeight="1" thickBot="1">
      <c r="A32" s="446" t="s">
        <v>53</v>
      </c>
      <c r="B32" s="446"/>
      <c r="C32" s="446"/>
      <c r="D32" s="447"/>
      <c r="E32" s="457" t="s">
        <v>340</v>
      </c>
      <c r="F32" s="446" t="s">
        <v>341</v>
      </c>
      <c r="G32" s="446" t="s">
        <v>56</v>
      </c>
      <c r="H32" s="446" t="s">
        <v>57</v>
      </c>
      <c r="I32" s="458" t="s">
        <v>58</v>
      </c>
      <c r="J32" s="459" t="s">
        <v>342</v>
      </c>
      <c r="L32" s="454"/>
      <c r="M32" s="455"/>
      <c r="N32" s="455"/>
      <c r="O32" s="455"/>
      <c r="P32" s="455"/>
      <c r="Q32" s="455"/>
      <c r="R32" s="455"/>
      <c r="S32" s="455"/>
      <c r="T32" s="455"/>
      <c r="U32" s="455"/>
      <c r="V32" s="455"/>
      <c r="W32" s="455"/>
      <c r="X32" s="456"/>
    </row>
    <row r="33" spans="1:24" ht="18" customHeight="1">
      <c r="A33" s="355" t="s">
        <v>343</v>
      </c>
      <c r="B33" s="355" t="s">
        <v>344</v>
      </c>
      <c r="C33" s="355" t="s">
        <v>345</v>
      </c>
      <c r="D33" s="356" t="s">
        <v>346</v>
      </c>
      <c r="E33" s="457"/>
      <c r="F33" s="446"/>
      <c r="G33" s="446"/>
      <c r="H33" s="446"/>
      <c r="I33" s="458"/>
      <c r="J33" s="459"/>
      <c r="L33" s="225"/>
      <c r="M33" s="226"/>
      <c r="N33" s="226"/>
      <c r="O33" s="226"/>
      <c r="P33" s="226"/>
      <c r="Q33" s="226"/>
      <c r="R33" s="226"/>
      <c r="S33" s="226"/>
      <c r="T33" s="226"/>
      <c r="U33" s="226"/>
      <c r="V33" s="226"/>
      <c r="W33" s="226"/>
      <c r="X33" s="227"/>
    </row>
    <row r="34" spans="1:24" ht="18" customHeight="1">
      <c r="A34" s="290" t="s">
        <v>24</v>
      </c>
      <c r="B34" s="289" t="str">
        <f ca="1">VLOOKUP(A34,INDIRECT(CONCATENATE($A$30,"Name選択肢")),2)</f>
        <v>-</v>
      </c>
      <c r="C34" s="290" t="s">
        <v>24</v>
      </c>
      <c r="D34" s="305" t="s">
        <v>71</v>
      </c>
      <c r="E34" s="300" t="s">
        <v>347</v>
      </c>
      <c r="F34" s="291" t="s">
        <v>348</v>
      </c>
      <c r="G34" s="300" t="s">
        <v>94</v>
      </c>
      <c r="H34" s="371" t="s">
        <v>67</v>
      </c>
      <c r="I34" s="342" t="s">
        <v>67</v>
      </c>
      <c r="J34" s="348" t="str">
        <f t="shared" ref="J34:J67" si="1">IF(C34="新規登録と更新","Writable/Readable",IF(C34="新規登録のみ","Writable/Readable",IF(C34="更新のみ","Writable/Readable","-")))</f>
        <v>-</v>
      </c>
      <c r="L34" s="228" t="s">
        <v>349</v>
      </c>
      <c r="M34" s="223"/>
      <c r="N34" s="223"/>
      <c r="O34" s="223"/>
      <c r="P34" s="223"/>
      <c r="Q34" s="223"/>
      <c r="R34" s="223"/>
      <c r="S34" s="223"/>
      <c r="T34" s="223"/>
      <c r="U34" s="223"/>
      <c r="V34" s="223"/>
      <c r="W34" s="223"/>
      <c r="X34" s="229"/>
    </row>
    <row r="35" spans="1:24" ht="18" customHeight="1">
      <c r="A35" s="292" t="s">
        <v>195</v>
      </c>
      <c r="B35" s="292" t="s">
        <v>196</v>
      </c>
      <c r="C35" s="293" t="s">
        <v>24</v>
      </c>
      <c r="D35" s="306" t="s">
        <v>71</v>
      </c>
      <c r="E35" s="301" t="s">
        <v>350</v>
      </c>
      <c r="F35" s="294" t="s">
        <v>351</v>
      </c>
      <c r="G35" s="301" t="s">
        <v>94</v>
      </c>
      <c r="H35" s="372" t="s">
        <v>71</v>
      </c>
      <c r="I35" s="343" t="s">
        <v>71</v>
      </c>
      <c r="J35" s="349" t="str">
        <f t="shared" si="1"/>
        <v>-</v>
      </c>
      <c r="L35" s="228" t="s">
        <v>354</v>
      </c>
      <c r="M35" s="223"/>
      <c r="N35" s="223"/>
      <c r="O35" s="223"/>
      <c r="P35" s="223"/>
      <c r="Q35" s="223"/>
      <c r="R35" s="223"/>
      <c r="S35" s="223"/>
      <c r="T35" s="223"/>
      <c r="U35" s="223"/>
      <c r="V35" s="223"/>
      <c r="W35" s="223"/>
      <c r="X35" s="229"/>
    </row>
    <row r="36" spans="1:24" ht="18" customHeight="1">
      <c r="A36" s="326" t="s">
        <v>199</v>
      </c>
      <c r="B36" s="289" t="s">
        <v>165</v>
      </c>
      <c r="C36" s="290" t="s">
        <v>24</v>
      </c>
      <c r="D36" s="305" t="s">
        <v>71</v>
      </c>
      <c r="E36" s="302" t="s">
        <v>352</v>
      </c>
      <c r="F36" s="295" t="s">
        <v>353</v>
      </c>
      <c r="G36" s="302" t="s">
        <v>94</v>
      </c>
      <c r="H36" s="367" t="s">
        <v>71</v>
      </c>
      <c r="I36" s="344" t="s">
        <v>71</v>
      </c>
      <c r="J36" s="350" t="str">
        <f t="shared" si="1"/>
        <v>-</v>
      </c>
      <c r="L36" s="228"/>
      <c r="M36" s="223"/>
      <c r="N36" s="223"/>
      <c r="O36" s="223"/>
      <c r="P36" s="223"/>
      <c r="Q36" s="223"/>
      <c r="R36" s="223"/>
      <c r="S36" s="223"/>
      <c r="T36" s="223"/>
      <c r="U36" s="223"/>
      <c r="V36" s="223"/>
      <c r="W36" s="223"/>
      <c r="X36" s="229"/>
    </row>
    <row r="37" spans="1:24" ht="18" customHeight="1" thickBot="1">
      <c r="A37" s="292" t="s">
        <v>199</v>
      </c>
      <c r="B37" s="296" t="s">
        <v>167</v>
      </c>
      <c r="C37" s="293" t="s">
        <v>24</v>
      </c>
      <c r="D37" s="306" t="s">
        <v>71</v>
      </c>
      <c r="E37" s="303" t="s">
        <v>167</v>
      </c>
      <c r="F37" s="297" t="s">
        <v>355</v>
      </c>
      <c r="G37" s="303" t="s">
        <v>94</v>
      </c>
      <c r="H37" s="372" t="s">
        <v>71</v>
      </c>
      <c r="I37" s="343" t="s">
        <v>71</v>
      </c>
      <c r="J37" s="349" t="str">
        <f t="shared" si="1"/>
        <v>-</v>
      </c>
      <c r="L37" s="230"/>
      <c r="M37" s="231"/>
      <c r="N37" s="231"/>
      <c r="O37" s="231"/>
      <c r="P37" s="231"/>
      <c r="Q37" s="231"/>
      <c r="R37" s="231"/>
      <c r="S37" s="231"/>
      <c r="T37" s="231"/>
      <c r="U37" s="231"/>
      <c r="V37" s="231"/>
      <c r="W37" s="231"/>
      <c r="X37" s="232"/>
    </row>
    <row r="38" spans="1:24" ht="18" customHeight="1">
      <c r="A38" s="367" t="s">
        <v>199</v>
      </c>
      <c r="B38" s="289" t="s">
        <v>169</v>
      </c>
      <c r="C38" s="290" t="s">
        <v>24</v>
      </c>
      <c r="D38" s="305" t="s">
        <v>71</v>
      </c>
      <c r="E38" s="302" t="s">
        <v>314</v>
      </c>
      <c r="F38" s="295" t="s">
        <v>356</v>
      </c>
      <c r="G38" s="302" t="s">
        <v>357</v>
      </c>
      <c r="H38" s="367" t="s">
        <v>71</v>
      </c>
      <c r="I38" s="345" t="s">
        <v>71</v>
      </c>
      <c r="J38" s="350" t="str">
        <f t="shared" si="1"/>
        <v>-</v>
      </c>
      <c r="L38" s="223"/>
      <c r="M38" s="223"/>
      <c r="N38" s="223"/>
      <c r="O38" s="223"/>
      <c r="P38" s="223"/>
      <c r="Q38" s="223"/>
      <c r="R38" s="223"/>
      <c r="S38" s="223"/>
      <c r="T38" s="223"/>
      <c r="U38" s="223"/>
      <c r="V38" s="223"/>
      <c r="W38" s="223"/>
      <c r="X38" s="223"/>
    </row>
    <row r="39" spans="1:24" ht="18" customHeight="1" thickBot="1">
      <c r="A39" s="368" t="s">
        <v>195</v>
      </c>
      <c r="B39" s="298" t="str">
        <f ca="1">VLOOKUP(A39,INDIRECT(CONCATENATE($A$30,"PostalCode選択肢")),2,0)</f>
        <v>郵便番号</v>
      </c>
      <c r="C39" s="293" t="s">
        <v>24</v>
      </c>
      <c r="D39" s="306" t="s">
        <v>71</v>
      </c>
      <c r="E39" s="304" t="s">
        <v>182</v>
      </c>
      <c r="F39" s="299" t="s">
        <v>358</v>
      </c>
      <c r="G39" s="304" t="s">
        <v>359</v>
      </c>
      <c r="H39" s="372" t="s">
        <v>360</v>
      </c>
      <c r="I39" s="343">
        <v>255</v>
      </c>
      <c r="J39" s="349" t="str">
        <f t="shared" si="1"/>
        <v>-</v>
      </c>
      <c r="L39" s="223"/>
      <c r="M39" s="223"/>
      <c r="N39" s="223"/>
      <c r="O39" s="223"/>
      <c r="P39" s="223"/>
      <c r="Q39" s="223"/>
      <c r="R39" s="223"/>
      <c r="S39" s="223"/>
      <c r="T39" s="223"/>
      <c r="U39" s="223"/>
      <c r="V39" s="223"/>
      <c r="W39" s="223"/>
      <c r="X39" s="223"/>
    </row>
    <row r="40" spans="1:24" ht="18" customHeight="1">
      <c r="A40" s="369" t="s">
        <v>195</v>
      </c>
      <c r="B40" s="289" t="str">
        <f ca="1">VLOOKUP(A40,INDIRECT(CONCATENATE($A$30,"State選択肢")),2,0)</f>
        <v>都道府県</v>
      </c>
      <c r="C40" s="290" t="s">
        <v>24</v>
      </c>
      <c r="D40" s="305" t="s">
        <v>71</v>
      </c>
      <c r="E40" s="302" t="s">
        <v>183</v>
      </c>
      <c r="F40" s="295" t="s">
        <v>361</v>
      </c>
      <c r="G40" s="302" t="s">
        <v>362</v>
      </c>
      <c r="H40" s="367" t="s">
        <v>360</v>
      </c>
      <c r="I40" s="344">
        <v>255</v>
      </c>
      <c r="J40" s="350" t="str">
        <f t="shared" si="1"/>
        <v>-</v>
      </c>
      <c r="L40" s="427" t="s">
        <v>82</v>
      </c>
      <c r="M40" s="428"/>
      <c r="N40" s="428"/>
      <c r="O40" s="428"/>
      <c r="P40" s="428"/>
      <c r="Q40" s="428"/>
      <c r="R40" s="428"/>
      <c r="S40" s="428"/>
      <c r="T40" s="428"/>
      <c r="U40" s="428"/>
      <c r="V40" s="428"/>
      <c r="W40" s="428"/>
      <c r="X40" s="429"/>
    </row>
    <row r="41" spans="1:24" ht="18" customHeight="1" thickBot="1">
      <c r="A41" s="368" t="s">
        <v>195</v>
      </c>
      <c r="B41" s="298" t="str">
        <f ca="1">VLOOKUP(A41,INDIRECT(CONCATENATE($A$30,"city選択肢")),2,0)</f>
        <v>市区町村</v>
      </c>
      <c r="C41" s="293" t="s">
        <v>24</v>
      </c>
      <c r="D41" s="306" t="s">
        <v>71</v>
      </c>
      <c r="E41" s="304" t="s">
        <v>363</v>
      </c>
      <c r="F41" s="299" t="s">
        <v>364</v>
      </c>
      <c r="G41" s="304" t="s">
        <v>359</v>
      </c>
      <c r="H41" s="372" t="s">
        <v>360</v>
      </c>
      <c r="I41" s="343">
        <v>255</v>
      </c>
      <c r="J41" s="349" t="str">
        <f t="shared" si="1"/>
        <v>-</v>
      </c>
      <c r="L41" s="430"/>
      <c r="M41" s="431"/>
      <c r="N41" s="431"/>
      <c r="O41" s="431"/>
      <c r="P41" s="431"/>
      <c r="Q41" s="431"/>
      <c r="R41" s="431"/>
      <c r="S41" s="431"/>
      <c r="T41" s="431"/>
      <c r="U41" s="431"/>
      <c r="V41" s="431"/>
      <c r="W41" s="431"/>
      <c r="X41" s="432"/>
    </row>
    <row r="42" spans="1:24" ht="18" customHeight="1">
      <c r="A42" s="369" t="s">
        <v>195</v>
      </c>
      <c r="B42" s="289" t="str">
        <f ca="1">VLOOKUP(A42,INDIRECT(CONCATENATE($A$30,"street選択肢")),2,0)</f>
        <v>地名番地・建物名</v>
      </c>
      <c r="C42" s="290" t="s">
        <v>24</v>
      </c>
      <c r="D42" s="305" t="s">
        <v>71</v>
      </c>
      <c r="E42" s="302" t="s">
        <v>40</v>
      </c>
      <c r="F42" s="295" t="s">
        <v>365</v>
      </c>
      <c r="G42" s="302" t="s">
        <v>362</v>
      </c>
      <c r="H42" s="367" t="s">
        <v>360</v>
      </c>
      <c r="I42" s="344">
        <v>255</v>
      </c>
      <c r="J42" s="350" t="str">
        <f t="shared" si="1"/>
        <v>-</v>
      </c>
      <c r="L42" s="225"/>
      <c r="M42" s="226"/>
      <c r="N42" s="226"/>
      <c r="O42" s="226"/>
      <c r="P42" s="226"/>
      <c r="Q42" s="226"/>
      <c r="R42" s="226"/>
      <c r="S42" s="226"/>
      <c r="T42" s="226"/>
      <c r="U42" s="226"/>
      <c r="V42" s="226"/>
      <c r="W42" s="226"/>
      <c r="X42" s="227"/>
    </row>
    <row r="43" spans="1:24" ht="18" customHeight="1">
      <c r="A43" s="368" t="s">
        <v>195</v>
      </c>
      <c r="B43" s="325" t="s">
        <v>366</v>
      </c>
      <c r="C43" s="293" t="s">
        <v>24</v>
      </c>
      <c r="D43" s="306" t="s">
        <v>71</v>
      </c>
      <c r="E43" s="330" t="s">
        <v>367</v>
      </c>
      <c r="F43" s="331" t="s">
        <v>328</v>
      </c>
      <c r="G43" s="330" t="s">
        <v>357</v>
      </c>
      <c r="H43" s="327" t="s">
        <v>71</v>
      </c>
      <c r="I43" s="346" t="s">
        <v>71</v>
      </c>
      <c r="J43" s="349" t="str">
        <f t="shared" si="1"/>
        <v>-</v>
      </c>
      <c r="L43" s="228"/>
      <c r="M43" s="223"/>
      <c r="N43" s="223"/>
      <c r="O43" s="223"/>
      <c r="P43" s="223"/>
      <c r="Q43" s="223"/>
      <c r="R43" s="223"/>
      <c r="S43" s="223"/>
      <c r="T43" s="223"/>
      <c r="U43" s="223"/>
      <c r="V43" s="223"/>
      <c r="W43" s="223"/>
      <c r="X43" s="229"/>
    </row>
    <row r="44" spans="1:24" ht="18" customHeight="1">
      <c r="A44" s="290" t="s">
        <v>24</v>
      </c>
      <c r="B44" s="326" t="str">
        <f ca="1">VLOOKUP(A44,INDIRECT(CONCATENATE($A$30,"PostalCode選択肢")),2,0)</f>
        <v>-</v>
      </c>
      <c r="C44" s="290" t="s">
        <v>24</v>
      </c>
      <c r="D44" s="305" t="s">
        <v>71</v>
      </c>
      <c r="E44" s="328" t="s">
        <v>368</v>
      </c>
      <c r="F44" s="329" t="s">
        <v>369</v>
      </c>
      <c r="G44" s="328" t="s">
        <v>359</v>
      </c>
      <c r="H44" s="326" t="s">
        <v>360</v>
      </c>
      <c r="I44" s="347">
        <v>255</v>
      </c>
      <c r="J44" s="350" t="str">
        <f t="shared" si="1"/>
        <v>-</v>
      </c>
      <c r="L44" s="228" t="s">
        <v>370</v>
      </c>
      <c r="M44" s="223"/>
      <c r="N44" s="223"/>
      <c r="O44" s="223"/>
      <c r="P44" s="223"/>
      <c r="Q44" s="223"/>
      <c r="R44" s="223"/>
      <c r="S44" s="223"/>
      <c r="T44" s="223"/>
      <c r="U44" s="223"/>
      <c r="V44" s="223"/>
      <c r="W44" s="223"/>
      <c r="X44" s="229"/>
    </row>
    <row r="45" spans="1:24" ht="18" customHeight="1">
      <c r="A45" s="370" t="s">
        <v>24</v>
      </c>
      <c r="B45" s="327" t="str">
        <f ca="1">VLOOKUP(A45,INDIRECT(CONCATENATE($A$30,"state選択肢")),2,0)</f>
        <v>-</v>
      </c>
      <c r="C45" s="293" t="s">
        <v>24</v>
      </c>
      <c r="D45" s="306" t="s">
        <v>71</v>
      </c>
      <c r="E45" s="332" t="s">
        <v>371</v>
      </c>
      <c r="F45" s="333" t="s">
        <v>372</v>
      </c>
      <c r="G45" s="332" t="s">
        <v>362</v>
      </c>
      <c r="H45" s="327" t="s">
        <v>360</v>
      </c>
      <c r="I45" s="346">
        <v>255</v>
      </c>
      <c r="J45" s="349" t="str">
        <f t="shared" si="1"/>
        <v>-</v>
      </c>
      <c r="L45" s="228" t="s">
        <v>373</v>
      </c>
      <c r="M45" s="223"/>
      <c r="N45" s="223"/>
      <c r="O45" s="223"/>
      <c r="P45" s="223"/>
      <c r="Q45" s="223"/>
      <c r="R45" s="223"/>
      <c r="S45" s="223"/>
      <c r="T45" s="223"/>
      <c r="U45" s="223"/>
      <c r="V45" s="223"/>
      <c r="W45" s="223"/>
      <c r="X45" s="229"/>
    </row>
    <row r="46" spans="1:24" ht="18" customHeight="1">
      <c r="A46" s="290" t="s">
        <v>24</v>
      </c>
      <c r="B46" s="326" t="str">
        <f ca="1">VLOOKUP(A46,INDIRECT(CONCATENATE($A$30,"city選択肢")),2,0)</f>
        <v>-</v>
      </c>
      <c r="C46" s="290" t="s">
        <v>24</v>
      </c>
      <c r="D46" s="305" t="s">
        <v>71</v>
      </c>
      <c r="E46" s="328" t="s">
        <v>374</v>
      </c>
      <c r="F46" s="329" t="s">
        <v>375</v>
      </c>
      <c r="G46" s="328" t="s">
        <v>359</v>
      </c>
      <c r="H46" s="326" t="s">
        <v>360</v>
      </c>
      <c r="I46" s="347">
        <v>255</v>
      </c>
      <c r="J46" s="350" t="str">
        <f t="shared" si="1"/>
        <v>-</v>
      </c>
      <c r="L46" s="228" t="s">
        <v>376</v>
      </c>
      <c r="M46" s="223"/>
      <c r="N46" s="223"/>
      <c r="O46" s="223"/>
      <c r="P46" s="223"/>
      <c r="Q46" s="223"/>
      <c r="R46" s="223"/>
      <c r="S46" s="223"/>
      <c r="T46" s="223"/>
      <c r="U46" s="223"/>
      <c r="V46" s="223"/>
      <c r="W46" s="223"/>
      <c r="X46" s="229"/>
    </row>
    <row r="47" spans="1:24" ht="18" customHeight="1">
      <c r="A47" s="370" t="s">
        <v>24</v>
      </c>
      <c r="B47" s="325" t="str">
        <f ca="1">VLOOKUP(A47,INDIRECT(CONCATENATE($A$30,"street選択肢")),2,0)</f>
        <v>-</v>
      </c>
      <c r="C47" s="293" t="s">
        <v>24</v>
      </c>
      <c r="D47" s="306" t="s">
        <v>71</v>
      </c>
      <c r="E47" s="332" t="s">
        <v>377</v>
      </c>
      <c r="F47" s="333" t="s">
        <v>378</v>
      </c>
      <c r="G47" s="332" t="s">
        <v>362</v>
      </c>
      <c r="H47" s="327" t="s">
        <v>360</v>
      </c>
      <c r="I47" s="346">
        <v>255</v>
      </c>
      <c r="J47" s="349" t="str">
        <f t="shared" si="1"/>
        <v>-</v>
      </c>
      <c r="L47" s="228" t="s">
        <v>379</v>
      </c>
      <c r="M47" s="223"/>
      <c r="N47" s="223"/>
      <c r="O47" s="223"/>
      <c r="P47" s="223"/>
      <c r="Q47" s="223"/>
      <c r="R47" s="223"/>
      <c r="S47" s="223"/>
      <c r="T47" s="223"/>
      <c r="U47" s="223"/>
      <c r="V47" s="223"/>
      <c r="W47" s="223"/>
      <c r="X47" s="229"/>
    </row>
    <row r="48" spans="1:24" ht="18" customHeight="1">
      <c r="A48" s="290" t="s">
        <v>24</v>
      </c>
      <c r="B48" s="326" t="str">
        <f ca="1">VLOOKUP(A48,INDIRECT(CONCATENATE($A$30,"Phone選択肢")),2,0)</f>
        <v>-</v>
      </c>
      <c r="C48" s="290" t="s">
        <v>24</v>
      </c>
      <c r="D48" s="305" t="s">
        <v>71</v>
      </c>
      <c r="E48" s="328" t="s">
        <v>380</v>
      </c>
      <c r="F48" s="329" t="s">
        <v>381</v>
      </c>
      <c r="G48" s="328" t="s">
        <v>94</v>
      </c>
      <c r="H48" s="326" t="s">
        <v>71</v>
      </c>
      <c r="I48" s="347" t="s">
        <v>71</v>
      </c>
      <c r="J48" s="350" t="str">
        <f t="shared" si="1"/>
        <v>-</v>
      </c>
      <c r="L48" s="228" t="s">
        <v>382</v>
      </c>
      <c r="M48" s="223"/>
      <c r="N48" s="223"/>
      <c r="O48" s="223"/>
      <c r="P48" s="223"/>
      <c r="Q48" s="223"/>
      <c r="R48" s="223"/>
      <c r="S48" s="223"/>
      <c r="T48" s="223"/>
      <c r="U48" s="223"/>
      <c r="V48" s="223"/>
      <c r="W48" s="223"/>
      <c r="X48" s="229"/>
    </row>
    <row r="49" spans="1:24" ht="18" customHeight="1">
      <c r="A49" s="370" t="s">
        <v>24</v>
      </c>
      <c r="B49" s="325" t="str">
        <f ca="1">VLOOKUP(A49,INDIRECT(CONCATENATE($A$30,"FAX選択肢")),2,0)</f>
        <v>-</v>
      </c>
      <c r="C49" s="293" t="s">
        <v>24</v>
      </c>
      <c r="D49" s="306" t="s">
        <v>71</v>
      </c>
      <c r="E49" s="332" t="s">
        <v>383</v>
      </c>
      <c r="F49" s="333" t="s">
        <v>384</v>
      </c>
      <c r="G49" s="332" t="s">
        <v>362</v>
      </c>
      <c r="H49" s="327" t="s">
        <v>360</v>
      </c>
      <c r="I49" s="346">
        <v>255</v>
      </c>
      <c r="J49" s="349" t="str">
        <f t="shared" si="1"/>
        <v>-</v>
      </c>
      <c r="L49" s="228" t="s">
        <v>385</v>
      </c>
      <c r="M49" s="223"/>
      <c r="N49" s="223"/>
      <c r="O49" s="223"/>
      <c r="P49" s="223"/>
      <c r="Q49" s="223"/>
      <c r="R49" s="223"/>
      <c r="S49" s="223"/>
      <c r="T49" s="223"/>
      <c r="U49" s="223"/>
      <c r="V49" s="223"/>
      <c r="W49" s="223"/>
      <c r="X49" s="229"/>
    </row>
    <row r="50" spans="1:24" ht="18" customHeight="1">
      <c r="A50" s="326" t="s">
        <v>199</v>
      </c>
      <c r="B50" s="326" t="s">
        <v>241</v>
      </c>
      <c r="C50" s="290" t="s">
        <v>24</v>
      </c>
      <c r="D50" s="305" t="s">
        <v>71</v>
      </c>
      <c r="E50" s="328" t="s">
        <v>318</v>
      </c>
      <c r="F50" s="329" t="s">
        <v>386</v>
      </c>
      <c r="G50" s="328" t="s">
        <v>94</v>
      </c>
      <c r="H50" s="326" t="s">
        <v>71</v>
      </c>
      <c r="I50" s="347" t="s">
        <v>71</v>
      </c>
      <c r="J50" s="350" t="str">
        <f t="shared" si="1"/>
        <v>-</v>
      </c>
      <c r="L50" s="228" t="s">
        <v>387</v>
      </c>
      <c r="N50" s="223"/>
      <c r="O50" s="223"/>
      <c r="P50" s="223"/>
      <c r="Q50" s="223"/>
      <c r="R50" s="223"/>
      <c r="S50" s="223"/>
      <c r="T50" s="223"/>
      <c r="U50" s="223"/>
      <c r="V50" s="223"/>
      <c r="W50" s="223"/>
      <c r="X50" s="229"/>
    </row>
    <row r="51" spans="1:24" ht="18" customHeight="1" thickBot="1">
      <c r="A51" s="325" t="s">
        <v>199</v>
      </c>
      <c r="B51" s="325" t="s">
        <v>243</v>
      </c>
      <c r="C51" s="293" t="s">
        <v>24</v>
      </c>
      <c r="D51" s="336" t="s">
        <v>1067</v>
      </c>
      <c r="E51" s="332" t="s">
        <v>321</v>
      </c>
      <c r="F51" s="333" t="s">
        <v>389</v>
      </c>
      <c r="G51" s="332" t="s">
        <v>94</v>
      </c>
      <c r="H51" s="327" t="s">
        <v>71</v>
      </c>
      <c r="I51" s="346" t="s">
        <v>71</v>
      </c>
      <c r="J51" s="349" t="str">
        <f t="shared" si="1"/>
        <v>-</v>
      </c>
      <c r="L51" s="234"/>
      <c r="M51" s="231"/>
      <c r="N51" s="231"/>
      <c r="O51" s="231"/>
      <c r="P51" s="231"/>
      <c r="Q51" s="231"/>
      <c r="R51" s="231"/>
      <c r="S51" s="231"/>
      <c r="T51" s="231"/>
      <c r="U51" s="231"/>
      <c r="V51" s="231"/>
      <c r="W51" s="231"/>
      <c r="X51" s="232"/>
    </row>
    <row r="52" spans="1:24" ht="18" customHeight="1">
      <c r="A52" s="326" t="s">
        <v>267</v>
      </c>
      <c r="B52" s="326" t="s">
        <v>268</v>
      </c>
      <c r="C52" s="290" t="s">
        <v>24</v>
      </c>
      <c r="D52" s="305" t="s">
        <v>71</v>
      </c>
      <c r="E52" s="328" t="s">
        <v>325</v>
      </c>
      <c r="F52" s="329" t="s">
        <v>390</v>
      </c>
      <c r="G52" s="328" t="s">
        <v>94</v>
      </c>
      <c r="H52" s="326" t="s">
        <v>71</v>
      </c>
      <c r="I52" s="347" t="s">
        <v>71</v>
      </c>
      <c r="J52" s="350" t="str">
        <f t="shared" si="1"/>
        <v>-</v>
      </c>
      <c r="L52" s="233"/>
      <c r="M52" s="233"/>
      <c r="N52" s="233"/>
      <c r="O52" s="233"/>
      <c r="P52" s="233"/>
      <c r="Q52" s="233"/>
      <c r="R52" s="233"/>
      <c r="S52" s="233"/>
      <c r="T52" s="233"/>
      <c r="U52" s="233"/>
      <c r="V52" s="233"/>
      <c r="W52" s="233"/>
      <c r="X52" s="233"/>
    </row>
    <row r="53" spans="1:24" ht="18" customHeight="1" thickBot="1">
      <c r="A53" s="325" t="s">
        <v>391</v>
      </c>
      <c r="B53" s="325" t="s">
        <v>392</v>
      </c>
      <c r="C53" s="293" t="s">
        <v>24</v>
      </c>
      <c r="D53" s="336" t="s">
        <v>1067</v>
      </c>
      <c r="E53" s="332" t="str">
        <f ca="1">IF(NOT($B53=""),VLOOKUP($B53,INDIRECT(CONCATENATE($A53,"VLK")),2,0),"")</f>
        <v>(Sansan組織)SOC</v>
      </c>
      <c r="F53" s="333" t="str">
        <f ca="1">IF(NOT($B53=""),VLOOKUP($B53,INDIRECT(CONCATENATE($A53,"VLK")),4,0),"")</f>
        <v>sci_sansan_organization_code</v>
      </c>
      <c r="G53" s="332" t="s">
        <v>362</v>
      </c>
      <c r="H53" s="327" t="s">
        <v>393</v>
      </c>
      <c r="I53" s="346">
        <f ca="1">IF(NOT($B53=""),VLOOKUP($B53,INDIRECT(CONCATENATE($A53,"VLK")),6,0),"")</f>
        <v>13</v>
      </c>
      <c r="J53" s="349" t="str">
        <f t="shared" si="1"/>
        <v>-</v>
      </c>
      <c r="L53" s="233"/>
      <c r="M53" s="233"/>
      <c r="N53" s="233"/>
      <c r="O53" s="233"/>
      <c r="P53" s="233"/>
      <c r="Q53" s="233"/>
      <c r="R53" s="233"/>
      <c r="S53" s="233"/>
      <c r="T53" s="233"/>
      <c r="U53" s="233"/>
      <c r="V53" s="233"/>
      <c r="W53" s="233"/>
      <c r="X53" s="233"/>
    </row>
    <row r="54" spans="1:24" ht="18" customHeight="1">
      <c r="A54" s="326" t="s">
        <v>394</v>
      </c>
      <c r="B54" s="326" t="s">
        <v>395</v>
      </c>
      <c r="C54" s="290" t="s">
        <v>24</v>
      </c>
      <c r="D54" s="337" t="s">
        <v>1067</v>
      </c>
      <c r="E54" s="328" t="str">
        <f ca="1">IF(NOT($B54=""),VLOOKUP($B54,INDIRECT(CONCATENATE($A54,"VLK")),2,0),"")</f>
        <v>(Sansan人物)人物ID</v>
      </c>
      <c r="F54" s="329" t="str">
        <f ca="1">IF(NOT($B54=""),VLOOKUP($B54,INDIRECT(CONCATENATE($A54,"VLK")),4,0),"")</f>
        <v>sci_sansan_person_personId</v>
      </c>
      <c r="G54" s="328" t="s">
        <v>362</v>
      </c>
      <c r="H54" s="326" t="s">
        <v>396</v>
      </c>
      <c r="I54" s="347">
        <f ca="1">IF(NOT($B54=""),VLOOKUP($B54,INDIRECT(CONCATENATE($A54,"VLK")),6,0),"")</f>
        <v>31</v>
      </c>
      <c r="J54" s="350" t="str">
        <f t="shared" si="1"/>
        <v>-</v>
      </c>
      <c r="L54" s="433" t="s">
        <v>343</v>
      </c>
      <c r="M54" s="434"/>
      <c r="N54" s="434"/>
      <c r="O54" s="434"/>
      <c r="P54" s="434"/>
      <c r="Q54" s="434"/>
      <c r="R54" s="434"/>
      <c r="S54" s="434"/>
      <c r="T54" s="434"/>
      <c r="U54" s="434"/>
      <c r="V54" s="434"/>
      <c r="W54" s="434"/>
      <c r="X54" s="435"/>
    </row>
    <row r="55" spans="1:24" ht="18" customHeight="1" thickBot="1">
      <c r="A55" s="325" t="s">
        <v>394</v>
      </c>
      <c r="B55" s="325" t="s">
        <v>230</v>
      </c>
      <c r="C55" s="293" t="s">
        <v>24</v>
      </c>
      <c r="D55" s="306" t="s">
        <v>67</v>
      </c>
      <c r="E55" s="332" t="str">
        <f t="shared" ref="E55:E131" ca="1" si="2">IF(NOT($B55=""),VLOOKUP($B55,INDIRECT(CONCATENATE($A55,"VLK")),2,0),"")</f>
        <v>(Sansan人物)組織名</v>
      </c>
      <c r="F55" s="333" t="str">
        <f t="shared" ref="F55:F131" ca="1" si="3">IF(NOT($B55=""),VLOOKUP($B55,INDIRECT(CONCATENATE($A55,"VLK")),4,0),"")</f>
        <v>sci_person_organizationName</v>
      </c>
      <c r="G55" s="332" t="str">
        <f t="shared" ref="G55:G131" ca="1" si="4">IF($F55="","","カスタム項目")</f>
        <v>カスタム項目</v>
      </c>
      <c r="H55" s="327" t="s">
        <v>393</v>
      </c>
      <c r="I55" s="346">
        <f t="shared" ref="I55:I131" ca="1" si="5">IF(NOT($B55=""),VLOOKUP($B55,INDIRECT(CONCATENATE($A55,"VLK")),6,0),"")</f>
        <v>255</v>
      </c>
      <c r="J55" s="349" t="str">
        <f t="shared" si="1"/>
        <v>-</v>
      </c>
      <c r="L55" s="436"/>
      <c r="M55" s="437"/>
      <c r="N55" s="437"/>
      <c r="O55" s="437"/>
      <c r="P55" s="437"/>
      <c r="Q55" s="437"/>
      <c r="R55" s="437"/>
      <c r="S55" s="437"/>
      <c r="T55" s="437"/>
      <c r="U55" s="437"/>
      <c r="V55" s="437"/>
      <c r="W55" s="437"/>
      <c r="X55" s="438"/>
    </row>
    <row r="56" spans="1:24" ht="18" customHeight="1">
      <c r="A56" s="326" t="s">
        <v>394</v>
      </c>
      <c r="B56" s="326" t="s">
        <v>231</v>
      </c>
      <c r="C56" s="290" t="s">
        <v>24</v>
      </c>
      <c r="D56" s="305" t="s">
        <v>71</v>
      </c>
      <c r="E56" s="328" t="str">
        <f t="shared" ca="1" si="2"/>
        <v>(Sansan人物)名</v>
      </c>
      <c r="F56" s="329" t="str">
        <f t="shared" ca="1" si="3"/>
        <v>sci_person_firstName</v>
      </c>
      <c r="G56" s="328" t="str">
        <f t="shared" ca="1" si="4"/>
        <v>カスタム項目</v>
      </c>
      <c r="H56" s="326" t="s">
        <v>396</v>
      </c>
      <c r="I56" s="347">
        <f t="shared" ca="1" si="5"/>
        <v>255</v>
      </c>
      <c r="J56" s="350" t="str">
        <f t="shared" si="1"/>
        <v>-</v>
      </c>
      <c r="L56" s="240"/>
      <c r="M56" s="235"/>
      <c r="N56" s="235"/>
      <c r="O56" s="235"/>
      <c r="P56" s="235"/>
      <c r="Q56" s="235"/>
      <c r="R56" s="235"/>
      <c r="S56" s="235"/>
      <c r="T56" s="235"/>
      <c r="U56" s="235"/>
      <c r="V56" s="235"/>
      <c r="W56" s="235"/>
      <c r="X56" s="236"/>
    </row>
    <row r="57" spans="1:24" ht="18" customHeight="1">
      <c r="A57" s="325" t="s">
        <v>394</v>
      </c>
      <c r="B57" s="325" t="s">
        <v>232</v>
      </c>
      <c r="C57" s="293" t="s">
        <v>24</v>
      </c>
      <c r="D57" s="306" t="s">
        <v>67</v>
      </c>
      <c r="E57" s="332" t="str">
        <f t="shared" ca="1" si="2"/>
        <v>(Sansan人物)姓</v>
      </c>
      <c r="F57" s="333" t="str">
        <f t="shared" ca="1" si="3"/>
        <v>sci_person_lastName</v>
      </c>
      <c r="G57" s="332" t="str">
        <f t="shared" ca="1" si="4"/>
        <v>カスタム項目</v>
      </c>
      <c r="H57" s="327" t="s">
        <v>393</v>
      </c>
      <c r="I57" s="346">
        <f t="shared" ca="1" si="5"/>
        <v>255</v>
      </c>
      <c r="J57" s="349" t="str">
        <f t="shared" si="1"/>
        <v>-</v>
      </c>
      <c r="L57" s="228" t="s">
        <v>397</v>
      </c>
      <c r="M57" s="224"/>
      <c r="N57" s="224"/>
      <c r="O57" s="224"/>
      <c r="P57" s="224"/>
      <c r="Q57" s="224"/>
      <c r="R57" s="224"/>
      <c r="S57" s="224"/>
      <c r="T57" s="224"/>
      <c r="U57" s="224"/>
      <c r="V57" s="224"/>
      <c r="W57" s="224"/>
      <c r="X57" s="237"/>
    </row>
    <row r="58" spans="1:24" ht="18" customHeight="1">
      <c r="A58" s="326" t="s">
        <v>394</v>
      </c>
      <c r="B58" s="326" t="s">
        <v>233</v>
      </c>
      <c r="C58" s="290" t="s">
        <v>24</v>
      </c>
      <c r="D58" s="305" t="s">
        <v>71</v>
      </c>
      <c r="E58" s="328" t="str">
        <f t="shared" ca="1" si="2"/>
        <v>(Sansan人物)部署</v>
      </c>
      <c r="F58" s="329" t="str">
        <f t="shared" ca="1" si="3"/>
        <v>sci_person_department</v>
      </c>
      <c r="G58" s="328" t="str">
        <f t="shared" ca="1" si="4"/>
        <v>カスタム項目</v>
      </c>
      <c r="H58" s="326" t="s">
        <v>396</v>
      </c>
      <c r="I58" s="347">
        <f t="shared" ca="1" si="5"/>
        <v>255</v>
      </c>
      <c r="J58" s="350" t="str">
        <f t="shared" si="1"/>
        <v>-</v>
      </c>
      <c r="L58" s="228" t="s">
        <v>398</v>
      </c>
      <c r="M58" s="224"/>
      <c r="N58" s="224"/>
      <c r="O58" s="224"/>
      <c r="P58" s="224"/>
      <c r="Q58" s="224"/>
      <c r="R58" s="224"/>
      <c r="S58" s="224"/>
      <c r="T58" s="224"/>
      <c r="U58" s="224"/>
      <c r="V58" s="224"/>
      <c r="W58" s="224"/>
      <c r="X58" s="237"/>
    </row>
    <row r="59" spans="1:24" ht="18" customHeight="1">
      <c r="A59" s="325" t="s">
        <v>394</v>
      </c>
      <c r="B59" s="325" t="s">
        <v>234</v>
      </c>
      <c r="C59" s="293" t="s">
        <v>24</v>
      </c>
      <c r="D59" s="306" t="s">
        <v>67</v>
      </c>
      <c r="E59" s="332" t="str">
        <f t="shared" ca="1" si="2"/>
        <v>(Sansan人物)役職</v>
      </c>
      <c r="F59" s="333" t="str">
        <f t="shared" ca="1" si="3"/>
        <v>sci_person_position</v>
      </c>
      <c r="G59" s="332" t="str">
        <f t="shared" ca="1" si="4"/>
        <v>カスタム項目</v>
      </c>
      <c r="H59" s="327" t="s">
        <v>393</v>
      </c>
      <c r="I59" s="346">
        <f t="shared" ca="1" si="5"/>
        <v>255</v>
      </c>
      <c r="J59" s="349" t="str">
        <f t="shared" si="1"/>
        <v>-</v>
      </c>
      <c r="L59" s="228" t="s">
        <v>399</v>
      </c>
      <c r="M59" s="224"/>
      <c r="N59" s="224"/>
      <c r="O59" s="224"/>
      <c r="P59" s="224"/>
      <c r="Q59" s="224"/>
      <c r="R59" s="224"/>
      <c r="S59" s="224"/>
      <c r="T59" s="224"/>
      <c r="U59" s="224"/>
      <c r="V59" s="224"/>
      <c r="W59" s="224"/>
      <c r="X59" s="237"/>
    </row>
    <row r="60" spans="1:24" ht="18" customHeight="1">
      <c r="A60" s="326" t="s">
        <v>394</v>
      </c>
      <c r="B60" s="326" t="s">
        <v>235</v>
      </c>
      <c r="C60" s="290" t="s">
        <v>24</v>
      </c>
      <c r="D60" s="305" t="s">
        <v>67</v>
      </c>
      <c r="E60" s="328" t="str">
        <f t="shared" ca="1" si="2"/>
        <v>(Sansan人物)役職ランク</v>
      </c>
      <c r="F60" s="329" t="str">
        <f t="shared" ca="1" si="3"/>
        <v>sci_sansan_person_positionRank</v>
      </c>
      <c r="G60" s="328" t="str">
        <f t="shared" ca="1" si="4"/>
        <v>カスタム項目</v>
      </c>
      <c r="H60" s="326" t="s">
        <v>400</v>
      </c>
      <c r="I60" s="347">
        <f t="shared" ca="1" si="5"/>
        <v>2</v>
      </c>
      <c r="J60" s="350" t="str">
        <f t="shared" si="1"/>
        <v>-</v>
      </c>
      <c r="L60" s="228" t="s">
        <v>401</v>
      </c>
      <c r="M60" s="224"/>
      <c r="N60" s="224"/>
      <c r="O60" s="224"/>
      <c r="P60" s="224"/>
      <c r="Q60" s="224"/>
      <c r="R60" s="224"/>
      <c r="S60" s="224"/>
      <c r="T60" s="224"/>
      <c r="U60" s="224"/>
      <c r="V60" s="224"/>
      <c r="W60" s="224"/>
      <c r="X60" s="237"/>
    </row>
    <row r="61" spans="1:24" ht="18" customHeight="1">
      <c r="A61" s="325" t="s">
        <v>394</v>
      </c>
      <c r="B61" s="325" t="s">
        <v>1110</v>
      </c>
      <c r="C61" s="293" t="s">
        <v>24</v>
      </c>
      <c r="D61" s="306" t="s">
        <v>67</v>
      </c>
      <c r="E61" s="332" t="str">
        <f t="shared" ca="1" si="2"/>
        <v>(Sansan人物)最上位役職ランク</v>
      </c>
      <c r="F61" s="333" t="str">
        <f t="shared" ca="1" si="3"/>
        <v>sci_sansan_person_highestTitleRank</v>
      </c>
      <c r="G61" s="332" t="str">
        <f t="shared" ca="1" si="4"/>
        <v>カスタム項目</v>
      </c>
      <c r="H61" s="327" t="s">
        <v>360</v>
      </c>
      <c r="I61" s="346">
        <f t="shared" ca="1" si="5"/>
        <v>2</v>
      </c>
      <c r="J61" s="349"/>
      <c r="L61" s="228" t="s">
        <v>402</v>
      </c>
      <c r="M61" s="224"/>
      <c r="N61" s="224"/>
      <c r="O61" s="224"/>
      <c r="P61" s="224"/>
      <c r="Q61" s="224"/>
      <c r="R61" s="224"/>
      <c r="S61" s="224"/>
      <c r="T61" s="224"/>
      <c r="U61" s="224"/>
      <c r="V61" s="224"/>
      <c r="W61" s="224"/>
      <c r="X61" s="237"/>
    </row>
    <row r="62" spans="1:24" ht="18" customHeight="1">
      <c r="A62" s="326" t="s">
        <v>394</v>
      </c>
      <c r="B62" s="326" t="s">
        <v>236</v>
      </c>
      <c r="C62" s="290" t="s">
        <v>24</v>
      </c>
      <c r="D62" s="305" t="s">
        <v>67</v>
      </c>
      <c r="E62" s="328" t="str">
        <f t="shared" ca="1" si="2"/>
        <v>(Sansan人物)部署・職種分類</v>
      </c>
      <c r="F62" s="329" t="str">
        <f t="shared" ca="1" si="3"/>
        <v>sci_sansan_person_occupations</v>
      </c>
      <c r="G62" s="328" t="str">
        <f t="shared" ca="1" si="4"/>
        <v>カスタム項目</v>
      </c>
      <c r="H62" s="326" t="s">
        <v>393</v>
      </c>
      <c r="I62" s="347">
        <f t="shared" ca="1" si="5"/>
        <v>255</v>
      </c>
      <c r="J62" s="350" t="str">
        <f t="shared" si="1"/>
        <v>-</v>
      </c>
      <c r="L62" s="228" t="s">
        <v>403</v>
      </c>
      <c r="M62" s="224"/>
      <c r="N62" s="224"/>
      <c r="O62" s="224"/>
      <c r="P62" s="224"/>
      <c r="Q62" s="224"/>
      <c r="R62" s="224"/>
      <c r="S62" s="224"/>
      <c r="T62" s="224"/>
      <c r="U62" s="224"/>
      <c r="V62" s="224"/>
      <c r="W62" s="224"/>
      <c r="X62" s="237"/>
    </row>
    <row r="63" spans="1:24">
      <c r="A63" s="325" t="s">
        <v>394</v>
      </c>
      <c r="B63" s="325" t="s">
        <v>1037</v>
      </c>
      <c r="C63" s="293" t="s">
        <v>24</v>
      </c>
      <c r="D63" s="306" t="s">
        <v>67</v>
      </c>
      <c r="E63" s="332" t="str">
        <f t="shared" ca="1" si="2"/>
        <v>(Sansan人物)名刺由来フラグ</v>
      </c>
      <c r="F63" s="333" t="str">
        <f t="shared" ca="1" si="3"/>
        <v>sci_sansan_person_isBizCardOrigin</v>
      </c>
      <c r="G63" s="332" t="str">
        <f t="shared" ca="1" si="4"/>
        <v>カスタム項目</v>
      </c>
      <c r="H63" s="327" t="s">
        <v>393</v>
      </c>
      <c r="I63" s="346" t="str">
        <f t="shared" ca="1" si="5"/>
        <v>True / False</v>
      </c>
      <c r="J63" s="349" t="str">
        <f t="shared" ref="J63" si="6">IF(C63="新規登録と更新","Writable/Readable",IF(C63="新規登録のみ","Writable/Readable",IF(C63="更新のみ","Writable/Readable","-")))</f>
        <v>-</v>
      </c>
      <c r="L63" s="228" t="s">
        <v>404</v>
      </c>
      <c r="M63" s="224"/>
      <c r="N63" s="224"/>
      <c r="O63" s="224"/>
      <c r="P63" s="224"/>
      <c r="Q63" s="224"/>
      <c r="R63" s="224"/>
      <c r="S63" s="224"/>
      <c r="T63" s="224"/>
      <c r="U63" s="224"/>
      <c r="V63" s="224"/>
      <c r="W63" s="224"/>
      <c r="X63" s="237"/>
    </row>
    <row r="64" spans="1:24" ht="18" customHeight="1">
      <c r="A64" s="326" t="s">
        <v>394</v>
      </c>
      <c r="B64" s="326" t="s">
        <v>37</v>
      </c>
      <c r="C64" s="290" t="s">
        <v>24</v>
      </c>
      <c r="D64" s="305" t="s">
        <v>67</v>
      </c>
      <c r="E64" s="328" t="str">
        <f t="shared" ca="1" si="2"/>
        <v>(Sansan人物)郵便番号</v>
      </c>
      <c r="F64" s="329" t="str">
        <f t="shared" ca="1" si="3"/>
        <v>sci_person_address_postalCode</v>
      </c>
      <c r="G64" s="328" t="str">
        <f t="shared" ca="1" si="4"/>
        <v>カスタム項目</v>
      </c>
      <c r="H64" s="326" t="s">
        <v>360</v>
      </c>
      <c r="I64" s="347">
        <f t="shared" ca="1" si="5"/>
        <v>255</v>
      </c>
      <c r="J64" s="350" t="str">
        <f t="shared" si="1"/>
        <v>-</v>
      </c>
      <c r="L64" s="228" t="s">
        <v>405</v>
      </c>
      <c r="M64" s="224"/>
      <c r="N64" s="224"/>
      <c r="O64" s="224"/>
      <c r="P64" s="224"/>
      <c r="Q64" s="224"/>
      <c r="R64" s="224"/>
      <c r="S64" s="224"/>
      <c r="T64" s="224"/>
      <c r="U64" s="224"/>
      <c r="V64" s="224"/>
      <c r="W64" s="224"/>
      <c r="X64" s="237"/>
    </row>
    <row r="65" spans="1:24" ht="18" customHeight="1">
      <c r="A65" s="325" t="s">
        <v>394</v>
      </c>
      <c r="B65" s="325" t="s">
        <v>114</v>
      </c>
      <c r="C65" s="293" t="s">
        <v>24</v>
      </c>
      <c r="D65" s="306" t="s">
        <v>67</v>
      </c>
      <c r="E65" s="332" t="str">
        <f t="shared" ca="1" si="2"/>
        <v>(Sansan人物)国コード</v>
      </c>
      <c r="F65" s="333" t="str">
        <f t="shared" ca="1" si="3"/>
        <v>sci_person_address_countryCode</v>
      </c>
      <c r="G65" s="332" t="str">
        <f t="shared" ca="1" si="4"/>
        <v>カスタム項目</v>
      </c>
      <c r="H65" s="327" t="s">
        <v>393</v>
      </c>
      <c r="I65" s="346">
        <f t="shared" ca="1" si="5"/>
        <v>255</v>
      </c>
      <c r="J65" s="349" t="str">
        <f t="shared" si="1"/>
        <v>-</v>
      </c>
      <c r="L65" s="228" t="s">
        <v>406</v>
      </c>
      <c r="M65" s="224"/>
      <c r="N65" s="224"/>
      <c r="O65" s="224"/>
      <c r="P65" s="224"/>
      <c r="Q65" s="224"/>
      <c r="R65" s="224"/>
      <c r="S65" s="224"/>
      <c r="T65" s="224"/>
      <c r="U65" s="224"/>
      <c r="V65" s="224"/>
      <c r="W65" s="224"/>
      <c r="X65" s="237"/>
    </row>
    <row r="66" spans="1:24" ht="18" customHeight="1">
      <c r="A66" s="326" t="s">
        <v>394</v>
      </c>
      <c r="B66" s="326" t="s">
        <v>237</v>
      </c>
      <c r="C66" s="290" t="s">
        <v>24</v>
      </c>
      <c r="D66" s="305" t="s">
        <v>67</v>
      </c>
      <c r="E66" s="328" t="str">
        <f t="shared" ca="1" si="2"/>
        <v>(Sansan人物)都道府県</v>
      </c>
      <c r="F66" s="329" t="str">
        <f t="shared" ca="1" si="3"/>
        <v>sci_person_address_state</v>
      </c>
      <c r="G66" s="328" t="str">
        <f t="shared" ca="1" si="4"/>
        <v>カスタム項目</v>
      </c>
      <c r="H66" s="326" t="s">
        <v>360</v>
      </c>
      <c r="I66" s="347">
        <f t="shared" ca="1" si="5"/>
        <v>255</v>
      </c>
      <c r="J66" s="350" t="str">
        <f t="shared" si="1"/>
        <v>-</v>
      </c>
      <c r="L66" s="228" t="s">
        <v>407</v>
      </c>
      <c r="M66" s="224"/>
      <c r="N66" s="224"/>
      <c r="O66" s="224"/>
      <c r="P66" s="224"/>
      <c r="Q66" s="224"/>
      <c r="R66" s="224"/>
      <c r="S66" s="224"/>
      <c r="T66" s="224"/>
      <c r="U66" s="224"/>
      <c r="V66" s="224"/>
      <c r="W66" s="224"/>
      <c r="X66" s="237"/>
    </row>
    <row r="67" spans="1:24" ht="18" customHeight="1">
      <c r="A67" s="325" t="s">
        <v>394</v>
      </c>
      <c r="B67" s="325" t="s">
        <v>102</v>
      </c>
      <c r="C67" s="293" t="s">
        <v>24</v>
      </c>
      <c r="D67" s="306" t="s">
        <v>67</v>
      </c>
      <c r="E67" s="332" t="str">
        <f t="shared" ca="1" si="2"/>
        <v>(Sansan人物)市区町村</v>
      </c>
      <c r="F67" s="333" t="str">
        <f t="shared" ca="1" si="3"/>
        <v>sci_person_address_city</v>
      </c>
      <c r="G67" s="332" t="str">
        <f t="shared" ca="1" si="4"/>
        <v>カスタム項目</v>
      </c>
      <c r="H67" s="327" t="s">
        <v>393</v>
      </c>
      <c r="I67" s="346">
        <f t="shared" ca="1" si="5"/>
        <v>255</v>
      </c>
      <c r="J67" s="349" t="str">
        <f t="shared" si="1"/>
        <v>-</v>
      </c>
      <c r="L67" s="228" t="s">
        <v>408</v>
      </c>
      <c r="M67" s="224"/>
      <c r="N67" s="224"/>
      <c r="O67" s="224"/>
      <c r="P67" s="224"/>
      <c r="Q67" s="224"/>
      <c r="R67" s="224"/>
      <c r="S67" s="224"/>
      <c r="T67" s="224"/>
      <c r="U67" s="224"/>
      <c r="V67" s="224"/>
      <c r="W67" s="224"/>
      <c r="X67" s="237"/>
    </row>
    <row r="68" spans="1:24" ht="18" customHeight="1">
      <c r="A68" s="326" t="s">
        <v>394</v>
      </c>
      <c r="B68" s="326" t="s">
        <v>238</v>
      </c>
      <c r="C68" s="290" t="s">
        <v>24</v>
      </c>
      <c r="D68" s="305" t="s">
        <v>67</v>
      </c>
      <c r="E68" s="328" t="str">
        <f t="shared" ca="1" si="2"/>
        <v>(Sansan人物)地名番地・建物名</v>
      </c>
      <c r="F68" s="329" t="str">
        <f t="shared" ca="1" si="3"/>
        <v>sci_person_address_street</v>
      </c>
      <c r="G68" s="328" t="str">
        <f t="shared" ca="1" si="4"/>
        <v>カスタム項目</v>
      </c>
      <c r="H68" s="326" t="s">
        <v>360</v>
      </c>
      <c r="I68" s="347">
        <f t="shared" ca="1" si="5"/>
        <v>255</v>
      </c>
      <c r="J68" s="350" t="str">
        <f t="shared" ref="J68:J107" si="7">IF(C68="新規登録と更新","Writable/Readable",IF(C68="新規登録のみ","Writable/Readable",IF(C68="更新のみ","Writable/Readable","-")))</f>
        <v>-</v>
      </c>
      <c r="L68" s="228" t="s">
        <v>409</v>
      </c>
      <c r="M68" s="224"/>
      <c r="N68" s="224"/>
      <c r="O68" s="224"/>
      <c r="P68" s="224"/>
      <c r="Q68" s="224"/>
      <c r="R68" s="224"/>
      <c r="S68" s="224"/>
      <c r="T68" s="224"/>
      <c r="U68" s="224"/>
      <c r="V68" s="224"/>
      <c r="W68" s="224"/>
      <c r="X68" s="237"/>
    </row>
    <row r="69" spans="1:24" ht="18" customHeight="1">
      <c r="A69" s="325" t="s">
        <v>394</v>
      </c>
      <c r="B69" s="325" t="s">
        <v>239</v>
      </c>
      <c r="C69" s="293" t="s">
        <v>24</v>
      </c>
      <c r="D69" s="306" t="s">
        <v>67</v>
      </c>
      <c r="E69" s="332" t="str">
        <f t="shared" ca="1" si="2"/>
        <v>(Sansan人物)電話番号</v>
      </c>
      <c r="F69" s="333" t="str">
        <f t="shared" ca="1" si="3"/>
        <v>sci_person_phone</v>
      </c>
      <c r="G69" s="332" t="str">
        <f t="shared" ca="1" si="4"/>
        <v>カスタム項目</v>
      </c>
      <c r="H69" s="327" t="s">
        <v>393</v>
      </c>
      <c r="I69" s="346">
        <f t="shared" ca="1" si="5"/>
        <v>255</v>
      </c>
      <c r="J69" s="349" t="str">
        <f t="shared" si="7"/>
        <v>-</v>
      </c>
      <c r="L69" s="228" t="s">
        <v>410</v>
      </c>
      <c r="M69" s="224"/>
      <c r="N69" s="224"/>
      <c r="O69" s="224"/>
      <c r="P69" s="224"/>
      <c r="Q69" s="224"/>
      <c r="R69" s="224"/>
      <c r="S69" s="224"/>
      <c r="T69" s="224"/>
      <c r="U69" s="224"/>
      <c r="V69" s="224"/>
      <c r="W69" s="224"/>
      <c r="X69" s="237"/>
    </row>
    <row r="70" spans="1:24" ht="18" customHeight="1">
      <c r="A70" s="326" t="s">
        <v>394</v>
      </c>
      <c r="B70" s="326" t="s">
        <v>240</v>
      </c>
      <c r="C70" s="290" t="s">
        <v>24</v>
      </c>
      <c r="D70" s="305" t="s">
        <v>67</v>
      </c>
      <c r="E70" s="328" t="str">
        <f t="shared" ca="1" si="2"/>
        <v>(Sansan人物)FAX番号</v>
      </c>
      <c r="F70" s="329" t="str">
        <f t="shared" ca="1" si="3"/>
        <v>sci_person_fax</v>
      </c>
      <c r="G70" s="328" t="str">
        <f t="shared" ca="1" si="4"/>
        <v>カスタム項目</v>
      </c>
      <c r="H70" s="326" t="s">
        <v>360</v>
      </c>
      <c r="I70" s="347">
        <f t="shared" ca="1" si="5"/>
        <v>255</v>
      </c>
      <c r="J70" s="350" t="str">
        <f t="shared" si="7"/>
        <v>-</v>
      </c>
      <c r="L70" s="228" t="s">
        <v>412</v>
      </c>
      <c r="M70" s="224"/>
      <c r="N70" s="224"/>
      <c r="O70" s="224"/>
      <c r="P70" s="224"/>
      <c r="Q70" s="224"/>
      <c r="R70" s="224"/>
      <c r="S70" s="224"/>
      <c r="T70" s="224"/>
      <c r="U70" s="224"/>
      <c r="V70" s="224"/>
      <c r="W70" s="224"/>
      <c r="X70" s="237"/>
    </row>
    <row r="71" spans="1:24" ht="18" customHeight="1">
      <c r="A71" s="325" t="s">
        <v>394</v>
      </c>
      <c r="B71" s="325" t="s">
        <v>241</v>
      </c>
      <c r="C71" s="293" t="s">
        <v>24</v>
      </c>
      <c r="D71" s="306" t="s">
        <v>67</v>
      </c>
      <c r="E71" s="332" t="str">
        <f t="shared" ca="1" si="2"/>
        <v>(Sansan人物)携帯電話番号</v>
      </c>
      <c r="F71" s="333" t="str">
        <f t="shared" ca="1" si="3"/>
        <v>sci_person_mobilePhone</v>
      </c>
      <c r="G71" s="332" t="str">
        <f t="shared" ca="1" si="4"/>
        <v>カスタム項目</v>
      </c>
      <c r="H71" s="327" t="s">
        <v>393</v>
      </c>
      <c r="I71" s="346">
        <f t="shared" ca="1" si="5"/>
        <v>255</v>
      </c>
      <c r="J71" s="349" t="str">
        <f t="shared" si="7"/>
        <v>-</v>
      </c>
      <c r="L71" s="228" t="s">
        <v>413</v>
      </c>
      <c r="M71" s="224"/>
      <c r="N71" s="224"/>
      <c r="O71" s="224"/>
      <c r="P71" s="224"/>
      <c r="Q71" s="224"/>
      <c r="R71" s="224"/>
      <c r="S71" s="224"/>
      <c r="T71" s="224"/>
      <c r="U71" s="224"/>
      <c r="V71" s="224"/>
      <c r="W71" s="224"/>
      <c r="X71" s="237"/>
    </row>
    <row r="72" spans="1:24" ht="18" customHeight="1">
      <c r="A72" s="326" t="s">
        <v>394</v>
      </c>
      <c r="B72" s="326" t="s">
        <v>242</v>
      </c>
      <c r="C72" s="290" t="s">
        <v>24</v>
      </c>
      <c r="D72" s="305" t="s">
        <v>67</v>
      </c>
      <c r="E72" s="328" t="str">
        <f t="shared" ca="1" si="2"/>
        <v>(Sansan人物)タグ</v>
      </c>
      <c r="F72" s="329" t="str">
        <f t="shared" ca="1" si="3"/>
        <v>sci_sansan_person_tags</v>
      </c>
      <c r="G72" s="328" t="str">
        <f t="shared" ca="1" si="4"/>
        <v>カスタム項目</v>
      </c>
      <c r="H72" s="326" t="s">
        <v>411</v>
      </c>
      <c r="I72" s="347">
        <f t="shared" ca="1" si="5"/>
        <v>100000</v>
      </c>
      <c r="J72" s="350" t="str">
        <f t="shared" si="7"/>
        <v>-</v>
      </c>
      <c r="L72" s="228" t="s">
        <v>414</v>
      </c>
      <c r="M72" s="224"/>
      <c r="N72" s="224"/>
      <c r="O72" s="224"/>
      <c r="P72" s="224"/>
      <c r="Q72" s="224"/>
      <c r="R72" s="224"/>
      <c r="S72" s="224"/>
      <c r="T72" s="224"/>
      <c r="U72" s="224"/>
      <c r="V72" s="224"/>
      <c r="W72" s="224"/>
      <c r="X72" s="237"/>
    </row>
    <row r="73" spans="1:24" ht="18" customHeight="1">
      <c r="A73" s="325" t="s">
        <v>394</v>
      </c>
      <c r="B73" s="325" t="s">
        <v>243</v>
      </c>
      <c r="C73" s="293" t="s">
        <v>24</v>
      </c>
      <c r="D73" s="306" t="s">
        <v>67</v>
      </c>
      <c r="E73" s="332" t="str">
        <f t="shared" ca="1" si="2"/>
        <v>(Sansan人物)メールアドレス</v>
      </c>
      <c r="F73" s="333" t="str">
        <f t="shared" ca="1" si="3"/>
        <v>sci_person_email</v>
      </c>
      <c r="G73" s="332" t="str">
        <f t="shared" ca="1" si="4"/>
        <v>カスタム項目</v>
      </c>
      <c r="H73" s="327" t="s">
        <v>393</v>
      </c>
      <c r="I73" s="346">
        <f t="shared" ca="1" si="5"/>
        <v>255</v>
      </c>
      <c r="J73" s="349" t="str">
        <f t="shared" si="7"/>
        <v>-</v>
      </c>
      <c r="L73" s="228" t="s">
        <v>1080</v>
      </c>
      <c r="M73" s="224"/>
      <c r="N73" s="224"/>
      <c r="O73" s="224"/>
      <c r="P73" s="224"/>
      <c r="Q73" s="224"/>
      <c r="R73" s="224"/>
      <c r="S73" s="224"/>
      <c r="T73" s="224"/>
      <c r="U73" s="224"/>
      <c r="V73" s="224"/>
      <c r="W73" s="224"/>
      <c r="X73" s="237"/>
    </row>
    <row r="74" spans="1:24" ht="18" customHeight="1">
      <c r="A74" s="326" t="s">
        <v>391</v>
      </c>
      <c r="B74" s="326" t="s">
        <v>244</v>
      </c>
      <c r="C74" s="290" t="s">
        <v>24</v>
      </c>
      <c r="D74" s="305" t="s">
        <v>67</v>
      </c>
      <c r="E74" s="328" t="str">
        <f t="shared" ca="1" si="2"/>
        <v>(Sansan組織)キーワード</v>
      </c>
      <c r="F74" s="329" t="str">
        <f t="shared" ca="1" si="3"/>
        <v>sci_sansan_organization_keywords</v>
      </c>
      <c r="G74" s="328" t="str">
        <f t="shared" ca="1" si="4"/>
        <v>カスタム項目</v>
      </c>
      <c r="H74" s="326" t="s">
        <v>411</v>
      </c>
      <c r="I74" s="347">
        <f t="shared" ca="1" si="5"/>
        <v>100000</v>
      </c>
      <c r="J74" s="350" t="str">
        <f t="shared" si="7"/>
        <v>-</v>
      </c>
      <c r="L74" s="228" t="s">
        <v>1081</v>
      </c>
      <c r="M74" s="224"/>
      <c r="N74" s="224"/>
      <c r="O74" s="224"/>
      <c r="P74" s="224"/>
      <c r="Q74" s="224"/>
      <c r="R74" s="224"/>
      <c r="S74" s="224"/>
      <c r="T74" s="224"/>
      <c r="U74" s="224"/>
      <c r="V74" s="224"/>
      <c r="W74" s="224"/>
      <c r="X74" s="237"/>
    </row>
    <row r="75" spans="1:24" ht="18" customHeight="1" thickBot="1">
      <c r="A75" s="325" t="s">
        <v>391</v>
      </c>
      <c r="B75" s="325" t="s">
        <v>1043</v>
      </c>
      <c r="C75" s="293" t="s">
        <v>24</v>
      </c>
      <c r="D75" s="306" t="s">
        <v>67</v>
      </c>
      <c r="E75" s="332" t="str">
        <f t="shared" ca="1" si="2"/>
        <v>(Sansan組織)リスク評価</v>
      </c>
      <c r="F75" s="333" t="str">
        <f t="shared" ca="1" si="3"/>
        <v>sci_org_riskAssessmentStatus</v>
      </c>
      <c r="G75" s="332" t="str">
        <f t="shared" ca="1" si="4"/>
        <v>カスタム項目</v>
      </c>
      <c r="H75" s="327" t="s">
        <v>360</v>
      </c>
      <c r="I75" s="346">
        <f t="shared" ca="1" si="5"/>
        <v>255</v>
      </c>
      <c r="J75" s="349" t="str">
        <f t="shared" si="7"/>
        <v>-</v>
      </c>
      <c r="L75" s="230"/>
      <c r="M75" s="238"/>
      <c r="N75" s="238"/>
      <c r="O75" s="238"/>
      <c r="P75" s="238"/>
      <c r="Q75" s="238"/>
      <c r="R75" s="238"/>
      <c r="S75" s="238"/>
      <c r="T75" s="238"/>
      <c r="U75" s="238"/>
      <c r="V75" s="238"/>
      <c r="W75" s="238"/>
      <c r="X75" s="239"/>
    </row>
    <row r="76" spans="1:24" ht="18" customHeight="1">
      <c r="A76" s="326" t="s">
        <v>391</v>
      </c>
      <c r="B76" s="326" t="s">
        <v>1047</v>
      </c>
      <c r="C76" s="290" t="s">
        <v>24</v>
      </c>
      <c r="D76" s="305" t="s">
        <v>67</v>
      </c>
      <c r="E76" s="328" t="str">
        <f t="shared" ca="1" si="2"/>
        <v>(Sansan組織)リスク評価コメント</v>
      </c>
      <c r="F76" s="329" t="str">
        <f t="shared" ca="1" si="3"/>
        <v>sci_org_riskAssessmentSharedRemarks</v>
      </c>
      <c r="G76" s="328" t="str">
        <f t="shared" ca="1" si="4"/>
        <v>カスタム項目</v>
      </c>
      <c r="H76" s="326" t="s">
        <v>411</v>
      </c>
      <c r="I76" s="347">
        <f t="shared" ca="1" si="5"/>
        <v>100000</v>
      </c>
      <c r="J76" s="350" t="str">
        <f t="shared" si="7"/>
        <v>-</v>
      </c>
    </row>
    <row r="77" spans="1:24" ht="18" customHeight="1">
      <c r="A77" s="325" t="s">
        <v>391</v>
      </c>
      <c r="B77" s="325" t="s">
        <v>1051</v>
      </c>
      <c r="C77" s="293" t="s">
        <v>24</v>
      </c>
      <c r="D77" s="306" t="s">
        <v>67</v>
      </c>
      <c r="E77" s="332" t="str">
        <f t="shared" ca="1" si="2"/>
        <v>(Sansan組織)リスク評価日時</v>
      </c>
      <c r="F77" s="333" t="str">
        <f t="shared" ca="1" si="3"/>
        <v>sci_org_riskAssessmentEvaluatedAt</v>
      </c>
      <c r="G77" s="332" t="str">
        <f t="shared" ca="1" si="4"/>
        <v>カスタム項目</v>
      </c>
      <c r="H77" s="327" t="s">
        <v>360</v>
      </c>
      <c r="I77" s="346">
        <f t="shared" ca="1" si="5"/>
        <v>40</v>
      </c>
      <c r="J77" s="349" t="str">
        <f t="shared" si="7"/>
        <v>-</v>
      </c>
      <c r="L77" s="224"/>
      <c r="M77" s="224"/>
      <c r="N77" s="224"/>
      <c r="O77" s="224"/>
      <c r="P77" s="224"/>
      <c r="Q77" s="224"/>
      <c r="R77" s="224"/>
      <c r="S77" s="224"/>
      <c r="T77" s="224"/>
      <c r="U77" s="224"/>
      <c r="V77" s="224"/>
      <c r="W77" s="224"/>
      <c r="X77" s="224"/>
    </row>
    <row r="78" spans="1:24" ht="18" customHeight="1" thickBot="1">
      <c r="A78" s="326" t="s">
        <v>277</v>
      </c>
      <c r="B78" s="326" t="s">
        <v>278</v>
      </c>
      <c r="C78" s="290" t="s">
        <v>24</v>
      </c>
      <c r="D78" s="305" t="s">
        <v>67</v>
      </c>
      <c r="E78" s="328" t="str">
        <f t="shared" ca="1" si="2"/>
        <v>(Sansan拠点)SLC</v>
      </c>
      <c r="F78" s="329" t="str">
        <f t="shared" ca="1" si="3"/>
        <v>sci_sansan_location_code</v>
      </c>
      <c r="G78" s="328" t="str">
        <f t="shared" ca="1" si="4"/>
        <v>カスタム項目</v>
      </c>
      <c r="H78" s="326" t="s">
        <v>393</v>
      </c>
      <c r="I78" s="347">
        <f t="shared" ca="1" si="5"/>
        <v>13</v>
      </c>
      <c r="J78" s="350" t="str">
        <f t="shared" si="7"/>
        <v>-</v>
      </c>
      <c r="L78" s="223"/>
      <c r="M78" s="223"/>
      <c r="N78" s="223"/>
      <c r="O78" s="223"/>
      <c r="P78" s="223"/>
      <c r="Q78" s="223"/>
      <c r="R78" s="223"/>
      <c r="S78" s="223"/>
      <c r="T78" s="223"/>
      <c r="U78" s="223"/>
      <c r="V78" s="223"/>
      <c r="W78" s="223"/>
      <c r="X78" s="223"/>
    </row>
    <row r="79" spans="1:24" ht="18" customHeight="1">
      <c r="A79" s="325" t="s">
        <v>277</v>
      </c>
      <c r="B79" s="325" t="s">
        <v>1120</v>
      </c>
      <c r="C79" s="293" t="s">
        <v>24</v>
      </c>
      <c r="D79" s="306" t="s">
        <v>67</v>
      </c>
      <c r="E79" s="332" t="s">
        <v>1121</v>
      </c>
      <c r="F79" s="333" t="s">
        <v>1122</v>
      </c>
      <c r="G79" s="332" t="s">
        <v>1103</v>
      </c>
      <c r="H79" s="327" t="s">
        <v>393</v>
      </c>
      <c r="I79" s="346">
        <v>255</v>
      </c>
      <c r="J79" s="349" t="s">
        <v>71</v>
      </c>
      <c r="L79" s="439" t="s">
        <v>129</v>
      </c>
      <c r="M79" s="440"/>
      <c r="N79" s="440"/>
      <c r="O79" s="440"/>
      <c r="P79" s="440"/>
      <c r="Q79" s="440"/>
      <c r="R79" s="440"/>
      <c r="S79" s="440"/>
      <c r="T79" s="440"/>
      <c r="U79" s="440"/>
      <c r="V79" s="440"/>
      <c r="W79" s="440"/>
      <c r="X79" s="441"/>
    </row>
    <row r="80" spans="1:24" ht="18" customHeight="1" thickBot="1">
      <c r="A80" s="326" t="s">
        <v>277</v>
      </c>
      <c r="B80" s="326" t="s">
        <v>1123</v>
      </c>
      <c r="C80" s="290" t="s">
        <v>24</v>
      </c>
      <c r="D80" s="305" t="s">
        <v>67</v>
      </c>
      <c r="E80" s="328" t="s">
        <v>1124</v>
      </c>
      <c r="F80" s="329" t="s">
        <v>1125</v>
      </c>
      <c r="G80" s="328" t="s">
        <v>1103</v>
      </c>
      <c r="H80" s="326" t="s">
        <v>393</v>
      </c>
      <c r="I80" s="347">
        <v>255</v>
      </c>
      <c r="J80" s="350" t="s">
        <v>71</v>
      </c>
      <c r="L80" s="442"/>
      <c r="M80" s="443"/>
      <c r="N80" s="443"/>
      <c r="O80" s="443"/>
      <c r="P80" s="443"/>
      <c r="Q80" s="443"/>
      <c r="R80" s="443"/>
      <c r="S80" s="443"/>
      <c r="T80" s="443"/>
      <c r="U80" s="443"/>
      <c r="V80" s="443"/>
      <c r="W80" s="443"/>
      <c r="X80" s="444"/>
    </row>
    <row r="81" spans="1:24" ht="18" customHeight="1">
      <c r="A81" s="325" t="s">
        <v>277</v>
      </c>
      <c r="B81" s="325" t="s">
        <v>1126</v>
      </c>
      <c r="C81" s="293" t="s">
        <v>24</v>
      </c>
      <c r="D81" s="306" t="s">
        <v>67</v>
      </c>
      <c r="E81" s="332" t="s">
        <v>1127</v>
      </c>
      <c r="F81" s="333" t="s">
        <v>1128</v>
      </c>
      <c r="G81" s="332" t="s">
        <v>1103</v>
      </c>
      <c r="H81" s="327" t="s">
        <v>393</v>
      </c>
      <c r="I81" s="346">
        <v>255</v>
      </c>
      <c r="J81" s="349" t="s">
        <v>71</v>
      </c>
      <c r="L81" s="241"/>
      <c r="M81" s="223"/>
      <c r="N81" s="223"/>
      <c r="O81" s="223"/>
      <c r="P81" s="223"/>
      <c r="Q81" s="223"/>
      <c r="R81" s="223"/>
      <c r="S81" s="223"/>
      <c r="T81" s="223"/>
      <c r="U81" s="223"/>
      <c r="V81" s="223"/>
      <c r="W81" s="223"/>
      <c r="X81" s="229"/>
    </row>
    <row r="82" spans="1:24" ht="18" customHeight="1">
      <c r="A82" s="326" t="s">
        <v>277</v>
      </c>
      <c r="B82" s="326" t="s">
        <v>1129</v>
      </c>
      <c r="C82" s="290" t="s">
        <v>24</v>
      </c>
      <c r="D82" s="305" t="s">
        <v>67</v>
      </c>
      <c r="E82" s="328" t="s">
        <v>1130</v>
      </c>
      <c r="F82" s="329" t="s">
        <v>1131</v>
      </c>
      <c r="G82" s="328" t="s">
        <v>1103</v>
      </c>
      <c r="H82" s="326" t="s">
        <v>393</v>
      </c>
      <c r="I82" s="347">
        <v>255</v>
      </c>
      <c r="J82" s="350" t="s">
        <v>71</v>
      </c>
      <c r="L82" s="228" t="s">
        <v>419</v>
      </c>
      <c r="M82" s="223"/>
      <c r="N82" s="223"/>
      <c r="O82" s="223"/>
      <c r="P82" s="223"/>
      <c r="Q82" s="223"/>
      <c r="R82" s="223"/>
      <c r="S82" s="223"/>
      <c r="T82" s="223"/>
      <c r="U82" s="223"/>
      <c r="V82" s="223"/>
      <c r="W82" s="223"/>
      <c r="X82" s="229"/>
    </row>
    <row r="83" spans="1:24" ht="18" customHeight="1">
      <c r="A83" s="325" t="s">
        <v>277</v>
      </c>
      <c r="B83" s="325" t="s">
        <v>1132</v>
      </c>
      <c r="C83" s="293" t="s">
        <v>24</v>
      </c>
      <c r="D83" s="306" t="s">
        <v>67</v>
      </c>
      <c r="E83" s="332" t="s">
        <v>1133</v>
      </c>
      <c r="F83" s="333" t="s">
        <v>1134</v>
      </c>
      <c r="G83" s="332" t="s">
        <v>1103</v>
      </c>
      <c r="H83" s="327" t="s">
        <v>393</v>
      </c>
      <c r="I83" s="346">
        <v>255</v>
      </c>
      <c r="J83" s="349" t="s">
        <v>71</v>
      </c>
      <c r="L83" s="228" t="s">
        <v>421</v>
      </c>
      <c r="M83" s="223"/>
      <c r="N83" s="223"/>
      <c r="O83" s="223"/>
      <c r="P83" s="223"/>
      <c r="Q83" s="223"/>
      <c r="R83" s="223"/>
      <c r="S83" s="223"/>
      <c r="T83" s="223"/>
      <c r="U83" s="223"/>
      <c r="V83" s="223"/>
      <c r="W83" s="223"/>
      <c r="X83" s="229"/>
    </row>
    <row r="84" spans="1:24" ht="18" customHeight="1">
      <c r="A84" s="326" t="s">
        <v>277</v>
      </c>
      <c r="B84" s="326" t="s">
        <v>1135</v>
      </c>
      <c r="C84" s="290" t="s">
        <v>24</v>
      </c>
      <c r="D84" s="305" t="s">
        <v>67</v>
      </c>
      <c r="E84" s="328" t="s">
        <v>1136</v>
      </c>
      <c r="F84" s="329" t="s">
        <v>1137</v>
      </c>
      <c r="G84" s="328" t="s">
        <v>1103</v>
      </c>
      <c r="H84" s="326" t="s">
        <v>393</v>
      </c>
      <c r="I84" s="347">
        <v>255</v>
      </c>
      <c r="J84" s="350" t="s">
        <v>71</v>
      </c>
      <c r="L84" s="228" t="s">
        <v>422</v>
      </c>
      <c r="X84" s="242"/>
    </row>
    <row r="85" spans="1:24" ht="18" customHeight="1">
      <c r="A85" s="325" t="s">
        <v>277</v>
      </c>
      <c r="B85" s="325" t="s">
        <v>1138</v>
      </c>
      <c r="C85" s="293" t="s">
        <v>24</v>
      </c>
      <c r="D85" s="306" t="s">
        <v>67</v>
      </c>
      <c r="E85" s="332" t="s">
        <v>1139</v>
      </c>
      <c r="F85" s="333" t="s">
        <v>1140</v>
      </c>
      <c r="G85" s="332" t="s">
        <v>1103</v>
      </c>
      <c r="H85" s="327" t="s">
        <v>393</v>
      </c>
      <c r="I85" s="346">
        <v>255</v>
      </c>
      <c r="J85" s="349" t="s">
        <v>71</v>
      </c>
      <c r="L85" s="228"/>
      <c r="X85" s="242"/>
    </row>
    <row r="86" spans="1:24" ht="18" customHeight="1" thickBot="1">
      <c r="A86" s="326" t="s">
        <v>277</v>
      </c>
      <c r="B86" s="326" t="s">
        <v>1141</v>
      </c>
      <c r="C86" s="290" t="s">
        <v>24</v>
      </c>
      <c r="D86" s="305" t="s">
        <v>67</v>
      </c>
      <c r="E86" s="328" t="s">
        <v>1142</v>
      </c>
      <c r="F86" s="329" t="s">
        <v>1143</v>
      </c>
      <c r="G86" s="328" t="s">
        <v>1103</v>
      </c>
      <c r="H86" s="326" t="s">
        <v>393</v>
      </c>
      <c r="I86" s="347">
        <v>255</v>
      </c>
      <c r="J86" s="350" t="s">
        <v>71</v>
      </c>
      <c r="L86" s="230"/>
      <c r="M86" s="243"/>
      <c r="N86" s="243"/>
      <c r="O86" s="243"/>
      <c r="P86" s="243"/>
      <c r="Q86" s="243"/>
      <c r="R86" s="243"/>
      <c r="S86" s="243"/>
      <c r="T86" s="243"/>
      <c r="U86" s="243"/>
      <c r="V86" s="243"/>
      <c r="W86" s="243"/>
      <c r="X86" s="244"/>
    </row>
    <row r="87" spans="1:24" ht="18" customHeight="1">
      <c r="A87" s="325" t="s">
        <v>277</v>
      </c>
      <c r="B87" s="325" t="s">
        <v>1144</v>
      </c>
      <c r="C87" s="293" t="s">
        <v>24</v>
      </c>
      <c r="D87" s="306" t="s">
        <v>67</v>
      </c>
      <c r="E87" s="332" t="s">
        <v>1145</v>
      </c>
      <c r="F87" s="333" t="s">
        <v>1146</v>
      </c>
      <c r="G87" s="332" t="s">
        <v>1103</v>
      </c>
      <c r="H87" s="327" t="s">
        <v>393</v>
      </c>
      <c r="I87" s="346">
        <v>255</v>
      </c>
      <c r="J87" s="349" t="s">
        <v>71</v>
      </c>
      <c r="L87" s="224"/>
    </row>
    <row r="88" spans="1:24" ht="18" customHeight="1">
      <c r="A88" s="326" t="s">
        <v>277</v>
      </c>
      <c r="B88" s="326" t="s">
        <v>1147</v>
      </c>
      <c r="C88" s="290" t="s">
        <v>24</v>
      </c>
      <c r="D88" s="305" t="s">
        <v>67</v>
      </c>
      <c r="E88" s="328" t="s">
        <v>1148</v>
      </c>
      <c r="F88" s="329" t="s">
        <v>1149</v>
      </c>
      <c r="G88" s="328" t="s">
        <v>1103</v>
      </c>
      <c r="H88" s="326" t="s">
        <v>393</v>
      </c>
      <c r="I88" s="347">
        <v>255</v>
      </c>
      <c r="J88" s="350" t="s">
        <v>71</v>
      </c>
    </row>
    <row r="89" spans="1:24" ht="18" customHeight="1" thickBot="1">
      <c r="A89" s="325" t="s">
        <v>277</v>
      </c>
      <c r="B89" s="325" t="s">
        <v>1150</v>
      </c>
      <c r="C89" s="293" t="s">
        <v>24</v>
      </c>
      <c r="D89" s="306" t="s">
        <v>67</v>
      </c>
      <c r="E89" s="332" t="s">
        <v>1151</v>
      </c>
      <c r="F89" s="333" t="s">
        <v>1152</v>
      </c>
      <c r="G89" s="332" t="s">
        <v>1103</v>
      </c>
      <c r="H89" s="327" t="s">
        <v>393</v>
      </c>
      <c r="I89" s="346">
        <v>255</v>
      </c>
      <c r="J89" s="349" t="s">
        <v>71</v>
      </c>
    </row>
    <row r="90" spans="1:24" ht="18" customHeight="1">
      <c r="A90" s="326" t="s">
        <v>416</v>
      </c>
      <c r="B90" s="326" t="s">
        <v>417</v>
      </c>
      <c r="C90" s="290" t="s">
        <v>24</v>
      </c>
      <c r="D90" s="305" t="s">
        <v>67</v>
      </c>
      <c r="E90" s="328" t="str">
        <f t="shared" ca="1" si="2"/>
        <v>(国税庁)法人番号</v>
      </c>
      <c r="F90" s="329" t="str">
        <f t="shared" ca="1" si="3"/>
        <v>sci_nta_corporateNumber</v>
      </c>
      <c r="G90" s="328" t="str">
        <f t="shared" ca="1" si="4"/>
        <v>カスタム項目</v>
      </c>
      <c r="H90" s="326" t="s">
        <v>393</v>
      </c>
      <c r="I90" s="347">
        <f t="shared" ca="1" si="5"/>
        <v>13</v>
      </c>
      <c r="J90" s="350" t="str">
        <f t="shared" si="7"/>
        <v>-</v>
      </c>
      <c r="L90" s="439" t="s">
        <v>129</v>
      </c>
      <c r="M90" s="440"/>
      <c r="N90" s="440"/>
      <c r="O90" s="440"/>
      <c r="P90" s="440"/>
      <c r="Q90" s="440"/>
      <c r="R90" s="440"/>
      <c r="S90" s="440"/>
      <c r="T90" s="440"/>
      <c r="U90" s="440"/>
      <c r="V90" s="440"/>
      <c r="W90" s="440"/>
      <c r="X90" s="441"/>
    </row>
    <row r="91" spans="1:24" ht="18" customHeight="1" thickBot="1">
      <c r="A91" s="325" t="s">
        <v>416</v>
      </c>
      <c r="B91" s="325" t="s">
        <v>1028</v>
      </c>
      <c r="C91" s="293" t="s">
        <v>24</v>
      </c>
      <c r="D91" s="306" t="s">
        <v>67</v>
      </c>
      <c r="E91" s="332" t="str">
        <f t="shared" ca="1" si="2"/>
        <v>(国税庁)商号又は名称</v>
      </c>
      <c r="F91" s="333" t="str">
        <f t="shared" ca="1" si="3"/>
        <v>sci_nta_corporateName</v>
      </c>
      <c r="G91" s="332" t="str">
        <f t="shared" ca="1" si="4"/>
        <v>カスタム項目</v>
      </c>
      <c r="H91" s="327" t="s">
        <v>360</v>
      </c>
      <c r="I91" s="346">
        <f t="shared" ca="1" si="5"/>
        <v>255</v>
      </c>
      <c r="J91" s="349" t="str">
        <f t="shared" si="7"/>
        <v>-</v>
      </c>
      <c r="L91" s="442"/>
      <c r="M91" s="443"/>
      <c r="N91" s="443"/>
      <c r="O91" s="443"/>
      <c r="P91" s="443"/>
      <c r="Q91" s="443"/>
      <c r="R91" s="443"/>
      <c r="S91" s="443"/>
      <c r="T91" s="443"/>
      <c r="U91" s="443"/>
      <c r="V91" s="443"/>
      <c r="W91" s="443"/>
      <c r="X91" s="444"/>
    </row>
    <row r="92" spans="1:24" ht="18" customHeight="1">
      <c r="A92" s="326" t="s">
        <v>416</v>
      </c>
      <c r="B92" s="326" t="s">
        <v>418</v>
      </c>
      <c r="C92" s="290" t="s">
        <v>24</v>
      </c>
      <c r="D92" s="305" t="s">
        <v>67</v>
      </c>
      <c r="E92" s="328" t="str">
        <f t="shared" ca="1" si="2"/>
        <v>(国税庁)商号又は名称フリガナ</v>
      </c>
      <c r="F92" s="329" t="str">
        <f t="shared" ca="1" si="3"/>
        <v>sci_nta_corporateName_kana</v>
      </c>
      <c r="G92" s="328" t="str">
        <f t="shared" ca="1" si="4"/>
        <v>カスタム項目</v>
      </c>
      <c r="H92" s="326" t="s">
        <v>393</v>
      </c>
      <c r="I92" s="347">
        <f t="shared" ca="1" si="5"/>
        <v>255</v>
      </c>
      <c r="J92" s="350" t="str">
        <f t="shared" si="7"/>
        <v>-</v>
      </c>
      <c r="L92" s="241"/>
      <c r="M92" s="223"/>
      <c r="N92" s="223"/>
      <c r="O92" s="223"/>
      <c r="P92" s="223"/>
      <c r="Q92" s="223"/>
      <c r="R92" s="223"/>
      <c r="S92" s="223"/>
      <c r="T92" s="223"/>
      <c r="U92" s="223"/>
      <c r="V92" s="223"/>
      <c r="W92" s="223"/>
      <c r="X92" s="229"/>
    </row>
    <row r="93" spans="1:24" ht="18" customHeight="1">
      <c r="A93" s="325" t="s">
        <v>416</v>
      </c>
      <c r="B93" s="325" t="s">
        <v>282</v>
      </c>
      <c r="C93" s="293" t="s">
        <v>24</v>
      </c>
      <c r="D93" s="306" t="s">
        <v>67</v>
      </c>
      <c r="E93" s="332" t="str">
        <f t="shared" ca="1" si="2"/>
        <v>(国税庁)商号又は名称（英語）</v>
      </c>
      <c r="F93" s="333" t="str">
        <f t="shared" ca="1" si="3"/>
        <v>sci_nta_corporateName_en</v>
      </c>
      <c r="G93" s="332" t="str">
        <f t="shared" ca="1" si="4"/>
        <v>カスタム項目</v>
      </c>
      <c r="H93" s="327" t="s">
        <v>360</v>
      </c>
      <c r="I93" s="346">
        <f t="shared" ca="1" si="5"/>
        <v>255</v>
      </c>
      <c r="J93" s="349" t="str">
        <f t="shared" si="7"/>
        <v>-</v>
      </c>
      <c r="L93" s="228" t="s">
        <v>419</v>
      </c>
      <c r="M93" s="223"/>
      <c r="N93" s="223"/>
      <c r="O93" s="223"/>
      <c r="P93" s="223"/>
      <c r="Q93" s="223"/>
      <c r="R93" s="223"/>
      <c r="S93" s="223"/>
      <c r="T93" s="223"/>
      <c r="U93" s="223"/>
      <c r="V93" s="223"/>
      <c r="W93" s="223"/>
      <c r="X93" s="229"/>
    </row>
    <row r="94" spans="1:24" ht="18" customHeight="1">
      <c r="A94" s="326" t="s">
        <v>416</v>
      </c>
      <c r="B94" s="326" t="s">
        <v>283</v>
      </c>
      <c r="C94" s="290" t="s">
        <v>24</v>
      </c>
      <c r="D94" s="305" t="s">
        <v>67</v>
      </c>
      <c r="E94" s="328" t="str">
        <f t="shared" ca="1" si="2"/>
        <v>(国税庁)国内住所の郵便番号</v>
      </c>
      <c r="F94" s="329" t="str">
        <f t="shared" ca="1" si="3"/>
        <v>sci_nta_addressInside_postalCode</v>
      </c>
      <c r="G94" s="328" t="str">
        <f t="shared" ca="1" si="4"/>
        <v>カスタム項目</v>
      </c>
      <c r="H94" s="326" t="s">
        <v>393</v>
      </c>
      <c r="I94" s="347">
        <f t="shared" ca="1" si="5"/>
        <v>255</v>
      </c>
      <c r="J94" s="350" t="str">
        <f t="shared" si="7"/>
        <v>-</v>
      </c>
      <c r="L94" s="228" t="s">
        <v>421</v>
      </c>
      <c r="M94" s="223"/>
      <c r="N94" s="223"/>
      <c r="O94" s="223"/>
      <c r="P94" s="223"/>
      <c r="Q94" s="223"/>
      <c r="R94" s="223"/>
      <c r="S94" s="223"/>
      <c r="T94" s="223"/>
      <c r="U94" s="223"/>
      <c r="V94" s="223"/>
      <c r="W94" s="223"/>
      <c r="X94" s="229"/>
    </row>
    <row r="95" spans="1:24" ht="18" customHeight="1">
      <c r="A95" s="325" t="s">
        <v>416</v>
      </c>
      <c r="B95" s="325" t="s">
        <v>284</v>
      </c>
      <c r="C95" s="293" t="s">
        <v>24</v>
      </c>
      <c r="D95" s="306" t="s">
        <v>67</v>
      </c>
      <c r="E95" s="332" t="str">
        <f t="shared" ca="1" si="2"/>
        <v>(国税庁)国内住所（英語）</v>
      </c>
      <c r="F95" s="333" t="str">
        <f t="shared" ca="1" si="3"/>
        <v>sci_nta_addressInside_address_en</v>
      </c>
      <c r="G95" s="332" t="str">
        <f t="shared" ca="1" si="4"/>
        <v>カスタム項目</v>
      </c>
      <c r="H95" s="327" t="s">
        <v>360</v>
      </c>
      <c r="I95" s="346">
        <f t="shared" ca="1" si="5"/>
        <v>255</v>
      </c>
      <c r="J95" s="349" t="str">
        <f t="shared" si="7"/>
        <v>-</v>
      </c>
      <c r="L95" s="228" t="s">
        <v>422</v>
      </c>
      <c r="X95" s="242"/>
    </row>
    <row r="96" spans="1:24" ht="18" customHeight="1">
      <c r="A96" s="326" t="s">
        <v>416</v>
      </c>
      <c r="B96" s="326" t="s">
        <v>420</v>
      </c>
      <c r="C96" s="290" t="s">
        <v>24</v>
      </c>
      <c r="D96" s="305" t="s">
        <v>67</v>
      </c>
      <c r="E96" s="328" t="str">
        <f t="shared" ca="1" si="2"/>
        <v>(国税庁)国内住所の都道府県</v>
      </c>
      <c r="F96" s="329" t="str">
        <f t="shared" ca="1" si="3"/>
        <v>sci_nta_addressInside_state</v>
      </c>
      <c r="G96" s="328" t="str">
        <f t="shared" ca="1" si="4"/>
        <v>カスタム項目</v>
      </c>
      <c r="H96" s="326" t="s">
        <v>393</v>
      </c>
      <c r="I96" s="347">
        <f t="shared" ca="1" si="5"/>
        <v>255</v>
      </c>
      <c r="J96" s="350" t="str">
        <f t="shared" si="7"/>
        <v>-</v>
      </c>
      <c r="L96" s="228"/>
      <c r="X96" s="242"/>
    </row>
    <row r="97" spans="1:24" ht="18" customHeight="1" thickBot="1">
      <c r="A97" s="325" t="s">
        <v>416</v>
      </c>
      <c r="B97" s="325" t="s">
        <v>1029</v>
      </c>
      <c r="C97" s="293" t="s">
        <v>24</v>
      </c>
      <c r="D97" s="306" t="s">
        <v>67</v>
      </c>
      <c r="E97" s="332" t="str">
        <f t="shared" ca="1" si="2"/>
        <v>(国税庁)国内住所の市区町村</v>
      </c>
      <c r="F97" s="333" t="str">
        <f t="shared" ca="1" si="3"/>
        <v>sci_nta_addressInside_city</v>
      </c>
      <c r="G97" s="332" t="str">
        <f t="shared" ca="1" si="4"/>
        <v>カスタム項目</v>
      </c>
      <c r="H97" s="327" t="s">
        <v>360</v>
      </c>
      <c r="I97" s="346">
        <f t="shared" ca="1" si="5"/>
        <v>255</v>
      </c>
      <c r="J97" s="349" t="str">
        <f t="shared" si="7"/>
        <v>-</v>
      </c>
      <c r="L97" s="230"/>
      <c r="M97" s="243"/>
      <c r="N97" s="243"/>
      <c r="O97" s="243"/>
      <c r="P97" s="243"/>
      <c r="Q97" s="243"/>
      <c r="R97" s="243"/>
      <c r="S97" s="243"/>
      <c r="T97" s="243"/>
      <c r="U97" s="243"/>
      <c r="V97" s="243"/>
      <c r="W97" s="243"/>
      <c r="X97" s="244"/>
    </row>
    <row r="98" spans="1:24" ht="18" customHeight="1">
      <c r="A98" s="326" t="s">
        <v>416</v>
      </c>
      <c r="B98" s="326" t="s">
        <v>423</v>
      </c>
      <c r="C98" s="290" t="s">
        <v>24</v>
      </c>
      <c r="D98" s="305" t="s">
        <v>67</v>
      </c>
      <c r="E98" s="328" t="str">
        <f t="shared" ca="1" si="2"/>
        <v>(国税庁)国内住所の地名番地・建物名</v>
      </c>
      <c r="F98" s="329" t="str">
        <f t="shared" ca="1" si="3"/>
        <v>sci_nta_addressInside_street</v>
      </c>
      <c r="G98" s="328" t="str">
        <f t="shared" ca="1" si="4"/>
        <v>カスタム項目</v>
      </c>
      <c r="H98" s="326" t="s">
        <v>393</v>
      </c>
      <c r="I98" s="347">
        <f t="shared" ca="1" si="5"/>
        <v>255</v>
      </c>
      <c r="J98" s="350" t="str">
        <f t="shared" si="7"/>
        <v>-</v>
      </c>
      <c r="L98" s="224"/>
    </row>
    <row r="99" spans="1:24" ht="18" customHeight="1">
      <c r="A99" s="325" t="s">
        <v>416</v>
      </c>
      <c r="B99" s="325" t="s">
        <v>1030</v>
      </c>
      <c r="C99" s="293" t="s">
        <v>24</v>
      </c>
      <c r="D99" s="306" t="s">
        <v>67</v>
      </c>
      <c r="E99" s="332" t="str">
        <f t="shared" ca="1" si="2"/>
        <v>(国税庁)データ更新日時</v>
      </c>
      <c r="F99" s="333" t="str">
        <f t="shared" ca="1" si="3"/>
        <v>sci_nta_updatedAt</v>
      </c>
      <c r="G99" s="332" t="str">
        <f t="shared" ca="1" si="4"/>
        <v>カスタム項目</v>
      </c>
      <c r="H99" s="327" t="s">
        <v>360</v>
      </c>
      <c r="I99" s="346">
        <f t="shared" ca="1" si="5"/>
        <v>40</v>
      </c>
      <c r="J99" s="349" t="str">
        <f t="shared" si="7"/>
        <v>-</v>
      </c>
    </row>
    <row r="100" spans="1:24" ht="18" customHeight="1">
      <c r="A100" s="326" t="s">
        <v>126</v>
      </c>
      <c r="B100" s="326" t="s">
        <v>424</v>
      </c>
      <c r="C100" s="290" t="s">
        <v>24</v>
      </c>
      <c r="D100" s="305" t="s">
        <v>67</v>
      </c>
      <c r="E100" s="328" t="str">
        <f t="shared" ca="1" si="2"/>
        <v>(TDB)TDB企業コード</v>
      </c>
      <c r="F100" s="329" t="str">
        <f t="shared" ca="1" si="3"/>
        <v>sci_tdb_tdbCorporationCode</v>
      </c>
      <c r="G100" s="328" t="str">
        <f t="shared" ca="1" si="4"/>
        <v>カスタム項目</v>
      </c>
      <c r="H100" s="326" t="s">
        <v>393</v>
      </c>
      <c r="I100" s="347">
        <f t="shared" ca="1" si="5"/>
        <v>255</v>
      </c>
      <c r="J100" s="350" t="str">
        <f t="shared" si="7"/>
        <v>-</v>
      </c>
    </row>
    <row r="101" spans="1:24" ht="18" customHeight="1">
      <c r="A101" s="325" t="s">
        <v>126</v>
      </c>
      <c r="B101" s="325" t="s">
        <v>1031</v>
      </c>
      <c r="C101" s="293" t="s">
        <v>24</v>
      </c>
      <c r="D101" s="306" t="s">
        <v>67</v>
      </c>
      <c r="E101" s="332" t="str">
        <f t="shared" ca="1" si="2"/>
        <v>(TDB)法人格コード</v>
      </c>
      <c r="F101" s="333" t="str">
        <f t="shared" ca="1" si="3"/>
        <v>sci_tdb_juridicalPersonCode</v>
      </c>
      <c r="G101" s="332" t="str">
        <f t="shared" ca="1" si="4"/>
        <v>カスタム項目</v>
      </c>
      <c r="H101" s="327" t="s">
        <v>360</v>
      </c>
      <c r="I101" s="346">
        <f t="shared" ca="1" si="5"/>
        <v>255</v>
      </c>
      <c r="J101" s="349" t="str">
        <f t="shared" si="7"/>
        <v>-</v>
      </c>
    </row>
    <row r="102" spans="1:24" ht="18" customHeight="1">
      <c r="A102" s="326" t="s">
        <v>126</v>
      </c>
      <c r="B102" s="326" t="s">
        <v>425</v>
      </c>
      <c r="C102" s="290" t="s">
        <v>24</v>
      </c>
      <c r="D102" s="305" t="s">
        <v>67</v>
      </c>
      <c r="E102" s="328" t="str">
        <f t="shared" ca="1" si="2"/>
        <v>(TDB)企業名</v>
      </c>
      <c r="F102" s="329" t="str">
        <f t="shared" ca="1" si="3"/>
        <v>sci_tdb_tradeName</v>
      </c>
      <c r="G102" s="328" t="str">
        <f t="shared" ca="1" si="4"/>
        <v>カスタム項目</v>
      </c>
      <c r="H102" s="326" t="s">
        <v>393</v>
      </c>
      <c r="I102" s="347">
        <f t="shared" ca="1" si="5"/>
        <v>255</v>
      </c>
      <c r="J102" s="350" t="str">
        <f t="shared" si="7"/>
        <v>-</v>
      </c>
    </row>
    <row r="103" spans="1:24" ht="18" customHeight="1">
      <c r="A103" s="325" t="s">
        <v>126</v>
      </c>
      <c r="B103" s="325" t="s">
        <v>37</v>
      </c>
      <c r="C103" s="293" t="s">
        <v>24</v>
      </c>
      <c r="D103" s="306" t="s">
        <v>67</v>
      </c>
      <c r="E103" s="332" t="str">
        <f t="shared" ca="1" si="2"/>
        <v>(TDB)郵便番号</v>
      </c>
      <c r="F103" s="333" t="str">
        <f t="shared" ca="1" si="3"/>
        <v>sci_tdb_address_postalCode</v>
      </c>
      <c r="G103" s="332" t="str">
        <f t="shared" ca="1" si="4"/>
        <v>カスタム項目</v>
      </c>
      <c r="H103" s="327" t="s">
        <v>360</v>
      </c>
      <c r="I103" s="346">
        <f t="shared" ca="1" si="5"/>
        <v>255</v>
      </c>
      <c r="J103" s="349" t="str">
        <f t="shared" si="7"/>
        <v>-</v>
      </c>
    </row>
    <row r="104" spans="1:24" ht="18" customHeight="1">
      <c r="A104" s="326" t="s">
        <v>126</v>
      </c>
      <c r="B104" s="326" t="s">
        <v>237</v>
      </c>
      <c r="C104" s="290" t="s">
        <v>24</v>
      </c>
      <c r="D104" s="305" t="s">
        <v>67</v>
      </c>
      <c r="E104" s="328" t="str">
        <f t="shared" ca="1" si="2"/>
        <v>(TDB)都道府県</v>
      </c>
      <c r="F104" s="329" t="str">
        <f t="shared" ca="1" si="3"/>
        <v>sci_tdb_address_state</v>
      </c>
      <c r="G104" s="328" t="str">
        <f t="shared" ca="1" si="4"/>
        <v>カスタム項目</v>
      </c>
      <c r="H104" s="326" t="s">
        <v>393</v>
      </c>
      <c r="I104" s="347">
        <f t="shared" ca="1" si="5"/>
        <v>255</v>
      </c>
      <c r="J104" s="350" t="str">
        <f t="shared" si="7"/>
        <v>-</v>
      </c>
    </row>
    <row r="105" spans="1:24" ht="18" customHeight="1">
      <c r="A105" s="325" t="s">
        <v>126</v>
      </c>
      <c r="B105" s="325" t="s">
        <v>102</v>
      </c>
      <c r="C105" s="293" t="s">
        <v>24</v>
      </c>
      <c r="D105" s="306" t="s">
        <v>67</v>
      </c>
      <c r="E105" s="332" t="str">
        <f t="shared" ca="1" si="2"/>
        <v>(TDB)市区町村</v>
      </c>
      <c r="F105" s="333" t="str">
        <f t="shared" ca="1" si="3"/>
        <v>sci_tdb_address_city</v>
      </c>
      <c r="G105" s="332" t="str">
        <f t="shared" ca="1" si="4"/>
        <v>カスタム項目</v>
      </c>
      <c r="H105" s="327" t="s">
        <v>360</v>
      </c>
      <c r="I105" s="346">
        <f t="shared" ca="1" si="5"/>
        <v>255</v>
      </c>
      <c r="J105" s="349" t="str">
        <f t="shared" si="7"/>
        <v>-</v>
      </c>
    </row>
    <row r="106" spans="1:24" ht="18" customHeight="1">
      <c r="A106" s="326" t="s">
        <v>126</v>
      </c>
      <c r="B106" s="326" t="s">
        <v>238</v>
      </c>
      <c r="C106" s="290" t="s">
        <v>24</v>
      </c>
      <c r="D106" s="305" t="s">
        <v>67</v>
      </c>
      <c r="E106" s="328" t="str">
        <f t="shared" ca="1" si="2"/>
        <v>(TDB)地名番地・建物名</v>
      </c>
      <c r="F106" s="329" t="str">
        <f t="shared" ca="1" si="3"/>
        <v>sci_tdb_address_street</v>
      </c>
      <c r="G106" s="328" t="str">
        <f t="shared" ca="1" si="4"/>
        <v>カスタム項目</v>
      </c>
      <c r="H106" s="326" t="s">
        <v>393</v>
      </c>
      <c r="I106" s="347">
        <f t="shared" ca="1" si="5"/>
        <v>255</v>
      </c>
      <c r="J106" s="350" t="str">
        <f t="shared" si="7"/>
        <v>-</v>
      </c>
    </row>
    <row r="107" spans="1:24" ht="18" customHeight="1">
      <c r="A107" s="325" t="s">
        <v>126</v>
      </c>
      <c r="B107" s="325" t="s">
        <v>239</v>
      </c>
      <c r="C107" s="293" t="s">
        <v>24</v>
      </c>
      <c r="D107" s="306" t="s">
        <v>67</v>
      </c>
      <c r="E107" s="332" t="str">
        <f t="shared" ca="1" si="2"/>
        <v>(TDB)電話番号</v>
      </c>
      <c r="F107" s="333" t="str">
        <f t="shared" ca="1" si="3"/>
        <v>sci_tdb_phone</v>
      </c>
      <c r="G107" s="332" t="str">
        <f t="shared" ca="1" si="4"/>
        <v>カスタム項目</v>
      </c>
      <c r="H107" s="327" t="s">
        <v>360</v>
      </c>
      <c r="I107" s="346">
        <f t="shared" ca="1" si="5"/>
        <v>255</v>
      </c>
      <c r="J107" s="349" t="str">
        <f t="shared" si="7"/>
        <v>-</v>
      </c>
    </row>
    <row r="108" spans="1:24" ht="18" customHeight="1">
      <c r="A108" s="326" t="s">
        <v>126</v>
      </c>
      <c r="B108" s="326" t="s">
        <v>1055</v>
      </c>
      <c r="C108" s="290" t="s">
        <v>24</v>
      </c>
      <c r="D108" s="305" t="s">
        <v>67</v>
      </c>
      <c r="E108" s="328" t="str">
        <f t="shared" ca="1" si="2"/>
        <v>(TDB)主業コード</v>
      </c>
      <c r="F108" s="329" t="str">
        <f t="shared" ca="1" si="3"/>
        <v>sci_tdb_tdbMainIndustrialClassCode</v>
      </c>
      <c r="G108" s="328" t="str">
        <f t="shared" ca="1" si="4"/>
        <v>カスタム項目</v>
      </c>
      <c r="H108" s="326" t="s">
        <v>400</v>
      </c>
      <c r="I108" s="347">
        <f t="shared" ca="1" si="5"/>
        <v>255</v>
      </c>
      <c r="J108" s="350" t="str">
        <f t="shared" ref="J108:J131" si="8">IF(C108="新規登録と更新","Writable/Readable",IF(C108="新規登録のみ","Writable/Readable",IF(C108="更新のみ","Writable/Readable","-")))</f>
        <v>-</v>
      </c>
    </row>
    <row r="109" spans="1:24" ht="18" customHeight="1">
      <c r="A109" s="325" t="s">
        <v>126</v>
      </c>
      <c r="B109" s="325" t="s">
        <v>1032</v>
      </c>
      <c r="C109" s="293" t="s">
        <v>24</v>
      </c>
      <c r="D109" s="306" t="s">
        <v>67</v>
      </c>
      <c r="E109" s="332" t="str">
        <f t="shared" ca="1" si="2"/>
        <v>(TDB)主業</v>
      </c>
      <c r="F109" s="333" t="str">
        <f t="shared" ca="1" si="3"/>
        <v>sci_tdb_tdbMainIndustrialClassName</v>
      </c>
      <c r="G109" s="332" t="str">
        <f t="shared" ca="1" si="4"/>
        <v>カスタム項目</v>
      </c>
      <c r="H109" s="327" t="s">
        <v>360</v>
      </c>
      <c r="I109" s="346">
        <f t="shared" ca="1" si="5"/>
        <v>255</v>
      </c>
      <c r="J109" s="349" t="str">
        <f t="shared" si="8"/>
        <v>-</v>
      </c>
    </row>
    <row r="110" spans="1:24" ht="18" customHeight="1">
      <c r="A110" s="326" t="s">
        <v>126</v>
      </c>
      <c r="B110" s="326" t="s">
        <v>1056</v>
      </c>
      <c r="C110" s="290" t="s">
        <v>24</v>
      </c>
      <c r="D110" s="305" t="s">
        <v>67</v>
      </c>
      <c r="E110" s="328" t="str">
        <f t="shared" ca="1" si="2"/>
        <v>(TDB)従業コード</v>
      </c>
      <c r="F110" s="329" t="str">
        <f t="shared" ca="1" si="3"/>
        <v>sci_tdb_tdbSubIndustrialClassCode</v>
      </c>
      <c r="G110" s="328" t="str">
        <f t="shared" ca="1" si="4"/>
        <v>カスタム項目</v>
      </c>
      <c r="H110" s="326" t="s">
        <v>400</v>
      </c>
      <c r="I110" s="347">
        <f t="shared" ca="1" si="5"/>
        <v>255</v>
      </c>
      <c r="J110" s="350" t="str">
        <f t="shared" si="8"/>
        <v>-</v>
      </c>
    </row>
    <row r="111" spans="1:24" ht="18" customHeight="1">
      <c r="A111" s="325" t="s">
        <v>126</v>
      </c>
      <c r="B111" s="325" t="s">
        <v>1033</v>
      </c>
      <c r="C111" s="293" t="s">
        <v>24</v>
      </c>
      <c r="D111" s="306" t="s">
        <v>67</v>
      </c>
      <c r="E111" s="332" t="str">
        <f t="shared" ca="1" si="2"/>
        <v>(TDB)従業</v>
      </c>
      <c r="F111" s="333" t="str">
        <f t="shared" ca="1" si="3"/>
        <v>sci_tdb_tdbSubIndustrialClassName</v>
      </c>
      <c r="G111" s="332" t="str">
        <f t="shared" ca="1" si="4"/>
        <v>カスタム項目</v>
      </c>
      <c r="H111" s="327" t="s">
        <v>360</v>
      </c>
      <c r="I111" s="346">
        <f t="shared" ca="1" si="5"/>
        <v>255</v>
      </c>
      <c r="J111" s="349" t="str">
        <f t="shared" si="8"/>
        <v>-</v>
      </c>
    </row>
    <row r="112" spans="1:24" ht="18" customHeight="1">
      <c r="A112" s="326" t="s">
        <v>126</v>
      </c>
      <c r="B112" s="326" t="s">
        <v>1057</v>
      </c>
      <c r="C112" s="290" t="s">
        <v>24</v>
      </c>
      <c r="D112" s="305" t="s">
        <v>67</v>
      </c>
      <c r="E112" s="328" t="str">
        <f t="shared" ca="1" si="2"/>
        <v>(TDB)資本金レンジ（千円）小</v>
      </c>
      <c r="F112" s="329" t="str">
        <f t="shared" ca="1" si="3"/>
        <v>sci_tdb_legalCapitalRange_ge</v>
      </c>
      <c r="G112" s="328" t="str">
        <f t="shared" ca="1" si="4"/>
        <v>カスタム項目</v>
      </c>
      <c r="H112" s="326" t="s">
        <v>400</v>
      </c>
      <c r="I112" s="347">
        <f t="shared" ca="1" si="5"/>
        <v>18</v>
      </c>
      <c r="J112" s="350" t="str">
        <f t="shared" si="8"/>
        <v>-</v>
      </c>
    </row>
    <row r="113" spans="1:10" ht="18" customHeight="1">
      <c r="A113" s="325" t="s">
        <v>126</v>
      </c>
      <c r="B113" s="325" t="s">
        <v>426</v>
      </c>
      <c r="C113" s="293" t="s">
        <v>24</v>
      </c>
      <c r="D113" s="306" t="s">
        <v>67</v>
      </c>
      <c r="E113" s="332" t="str">
        <f t="shared" ca="1" si="2"/>
        <v>(TDB)資本金レンジ（千円）大</v>
      </c>
      <c r="F113" s="333" t="str">
        <f t="shared" ca="1" si="3"/>
        <v>sci_tdb_legalCapitalRange_lt</v>
      </c>
      <c r="G113" s="332" t="str">
        <f t="shared" ca="1" si="4"/>
        <v>カスタム項目</v>
      </c>
      <c r="H113" s="327" t="s">
        <v>360</v>
      </c>
      <c r="I113" s="346">
        <f t="shared" ca="1" si="5"/>
        <v>18</v>
      </c>
      <c r="J113" s="349" t="str">
        <f t="shared" si="8"/>
        <v>-</v>
      </c>
    </row>
    <row r="114" spans="1:10" ht="18" customHeight="1">
      <c r="A114" s="326" t="s">
        <v>126</v>
      </c>
      <c r="B114" s="326" t="s">
        <v>1058</v>
      </c>
      <c r="C114" s="290" t="s">
        <v>24</v>
      </c>
      <c r="D114" s="305" t="s">
        <v>67</v>
      </c>
      <c r="E114" s="328" t="str">
        <f t="shared" ca="1" si="2"/>
        <v>(TDB)従業員レンジ 小</v>
      </c>
      <c r="F114" s="329" t="str">
        <f t="shared" ca="1" si="3"/>
        <v>sci_tdb_employeeNumberRange_ge</v>
      </c>
      <c r="G114" s="328" t="str">
        <f t="shared" ca="1" si="4"/>
        <v>カスタム項目</v>
      </c>
      <c r="H114" s="326" t="s">
        <v>400</v>
      </c>
      <c r="I114" s="347">
        <f t="shared" ca="1" si="5"/>
        <v>18</v>
      </c>
      <c r="J114" s="350" t="str">
        <f t="shared" si="8"/>
        <v>-</v>
      </c>
    </row>
    <row r="115" spans="1:10" ht="18" customHeight="1">
      <c r="A115" s="325" t="s">
        <v>126</v>
      </c>
      <c r="B115" s="325" t="s">
        <v>427</v>
      </c>
      <c r="C115" s="293" t="s">
        <v>24</v>
      </c>
      <c r="D115" s="306" t="s">
        <v>67</v>
      </c>
      <c r="E115" s="332" t="str">
        <f t="shared" ca="1" si="2"/>
        <v>(TDB)従業員レンジ 大</v>
      </c>
      <c r="F115" s="333" t="str">
        <f t="shared" ca="1" si="3"/>
        <v>sci_tdb_employeeNumberRange_lt</v>
      </c>
      <c r="G115" s="332" t="str">
        <f t="shared" ca="1" si="4"/>
        <v>カスタム項目</v>
      </c>
      <c r="H115" s="327" t="s">
        <v>360</v>
      </c>
      <c r="I115" s="346">
        <f t="shared" ca="1" si="5"/>
        <v>18</v>
      </c>
      <c r="J115" s="349" t="str">
        <f t="shared" si="8"/>
        <v>-</v>
      </c>
    </row>
    <row r="116" spans="1:10" ht="18" customHeight="1">
      <c r="A116" s="326" t="s">
        <v>126</v>
      </c>
      <c r="B116" s="326" t="s">
        <v>1059</v>
      </c>
      <c r="C116" s="290" t="s">
        <v>24</v>
      </c>
      <c r="D116" s="305" t="s">
        <v>67</v>
      </c>
      <c r="E116" s="328" t="str">
        <f t="shared" ca="1" si="2"/>
        <v>(TDB)設立</v>
      </c>
      <c r="F116" s="329" t="str">
        <f t="shared" ca="1" si="3"/>
        <v>sci_tdb_establishedIn</v>
      </c>
      <c r="G116" s="328" t="str">
        <f t="shared" ca="1" si="4"/>
        <v>カスタム項目</v>
      </c>
      <c r="H116" s="326" t="s">
        <v>400</v>
      </c>
      <c r="I116" s="347">
        <f t="shared" ca="1" si="5"/>
        <v>7</v>
      </c>
      <c r="J116" s="350" t="str">
        <f t="shared" si="8"/>
        <v>-</v>
      </c>
    </row>
    <row r="117" spans="1:10" ht="18" customHeight="1">
      <c r="A117" s="325" t="s">
        <v>126</v>
      </c>
      <c r="B117" s="325" t="s">
        <v>1034</v>
      </c>
      <c r="C117" s="293" t="s">
        <v>24</v>
      </c>
      <c r="D117" s="306" t="s">
        <v>67</v>
      </c>
      <c r="E117" s="332" t="str">
        <f t="shared" ca="1" si="2"/>
        <v>(TDB)最新決算期</v>
      </c>
      <c r="F117" s="333" t="str">
        <f t="shared" ca="1" si="3"/>
        <v>sci_tdb_latestSalesAccountingTerm</v>
      </c>
      <c r="G117" s="332" t="str">
        <f t="shared" ca="1" si="4"/>
        <v>カスタム項目</v>
      </c>
      <c r="H117" s="327" t="s">
        <v>360</v>
      </c>
      <c r="I117" s="346">
        <f t="shared" ca="1" si="5"/>
        <v>7</v>
      </c>
      <c r="J117" s="349" t="str">
        <f t="shared" si="8"/>
        <v>-</v>
      </c>
    </row>
    <row r="118" spans="1:10" ht="18" customHeight="1">
      <c r="A118" s="326" t="s">
        <v>126</v>
      </c>
      <c r="B118" s="326" t="s">
        <v>1060</v>
      </c>
      <c r="C118" s="290" t="s">
        <v>24</v>
      </c>
      <c r="D118" s="305" t="s">
        <v>67</v>
      </c>
      <c r="E118" s="328" t="str">
        <f t="shared" ca="1" si="2"/>
        <v>(TDB)最新期業績売上高レンジ(百万円) 小</v>
      </c>
      <c r="F118" s="329" t="str">
        <f t="shared" ca="1" si="3"/>
        <v>sci_tdb_latestSalesRange_ge</v>
      </c>
      <c r="G118" s="328" t="str">
        <f t="shared" ca="1" si="4"/>
        <v>カスタム項目</v>
      </c>
      <c r="H118" s="326" t="s">
        <v>400</v>
      </c>
      <c r="I118" s="347">
        <f t="shared" ca="1" si="5"/>
        <v>14</v>
      </c>
      <c r="J118" s="350" t="str">
        <f t="shared" si="8"/>
        <v>-</v>
      </c>
    </row>
    <row r="119" spans="1:10" ht="18" customHeight="1">
      <c r="A119" s="325" t="s">
        <v>126</v>
      </c>
      <c r="B119" s="325" t="s">
        <v>428</v>
      </c>
      <c r="C119" s="293" t="s">
        <v>24</v>
      </c>
      <c r="D119" s="306" t="s">
        <v>67</v>
      </c>
      <c r="E119" s="332" t="str">
        <f t="shared" ca="1" si="2"/>
        <v>(TDB)最新期業績売上高レンジ(百万円) 大</v>
      </c>
      <c r="F119" s="333" t="str">
        <f t="shared" ca="1" si="3"/>
        <v>sci_tdb_latestSalesRange_lt</v>
      </c>
      <c r="G119" s="332" t="str">
        <f t="shared" ca="1" si="4"/>
        <v>カスタム項目</v>
      </c>
      <c r="H119" s="327" t="s">
        <v>360</v>
      </c>
      <c r="I119" s="346">
        <f t="shared" ca="1" si="5"/>
        <v>14</v>
      </c>
      <c r="J119" s="349" t="str">
        <f t="shared" si="8"/>
        <v>-</v>
      </c>
    </row>
    <row r="120" spans="1:10" ht="18" customHeight="1">
      <c r="A120" s="326" t="s">
        <v>126</v>
      </c>
      <c r="B120" s="326" t="s">
        <v>1061</v>
      </c>
      <c r="C120" s="290" t="s">
        <v>24</v>
      </c>
      <c r="D120" s="305" t="s">
        <v>67</v>
      </c>
      <c r="E120" s="328" t="str">
        <f t="shared" ca="1" si="2"/>
        <v>(TDB)代表者役職</v>
      </c>
      <c r="F120" s="329" t="str">
        <f t="shared" ca="1" si="3"/>
        <v>sci_tdb_representativeTitle</v>
      </c>
      <c r="G120" s="328" t="str">
        <f t="shared" ca="1" si="4"/>
        <v>カスタム項目</v>
      </c>
      <c r="H120" s="326" t="s">
        <v>400</v>
      </c>
      <c r="I120" s="347">
        <f t="shared" ca="1" si="5"/>
        <v>255</v>
      </c>
      <c r="J120" s="350" t="str">
        <f t="shared" si="8"/>
        <v>-</v>
      </c>
    </row>
    <row r="121" spans="1:10" ht="18" customHeight="1">
      <c r="A121" s="325" t="s">
        <v>126</v>
      </c>
      <c r="B121" s="325" t="s">
        <v>429</v>
      </c>
      <c r="C121" s="293" t="s">
        <v>24</v>
      </c>
      <c r="D121" s="306" t="s">
        <v>67</v>
      </c>
      <c r="E121" s="332" t="str">
        <f t="shared" ca="1" si="2"/>
        <v>(TDB)代表者名カナ</v>
      </c>
      <c r="F121" s="333" t="str">
        <f t="shared" ca="1" si="3"/>
        <v>sci_tdb_representativeKanaName</v>
      </c>
      <c r="G121" s="332" t="str">
        <f t="shared" ca="1" si="4"/>
        <v>カスタム項目</v>
      </c>
      <c r="H121" s="327" t="s">
        <v>360</v>
      </c>
      <c r="I121" s="346">
        <f t="shared" ca="1" si="5"/>
        <v>255</v>
      </c>
      <c r="J121" s="349" t="str">
        <f t="shared" si="8"/>
        <v>-</v>
      </c>
    </row>
    <row r="122" spans="1:10" ht="18" customHeight="1">
      <c r="A122" s="326" t="s">
        <v>126</v>
      </c>
      <c r="B122" s="326" t="s">
        <v>1062</v>
      </c>
      <c r="C122" s="290" t="s">
        <v>24</v>
      </c>
      <c r="D122" s="305" t="s">
        <v>67</v>
      </c>
      <c r="E122" s="328" t="str">
        <f t="shared" ca="1" si="2"/>
        <v>(TDB)代表者名</v>
      </c>
      <c r="F122" s="329" t="str">
        <f t="shared" ca="1" si="3"/>
        <v>sci_tdb_representativeName</v>
      </c>
      <c r="G122" s="328" t="str">
        <f t="shared" ca="1" si="4"/>
        <v>カスタム項目</v>
      </c>
      <c r="H122" s="326" t="s">
        <v>400</v>
      </c>
      <c r="I122" s="347">
        <f t="shared" ca="1" si="5"/>
        <v>255</v>
      </c>
      <c r="J122" s="350" t="str">
        <f t="shared" si="8"/>
        <v>-</v>
      </c>
    </row>
    <row r="123" spans="1:10" ht="18" customHeight="1">
      <c r="A123" s="325" t="s">
        <v>126</v>
      </c>
      <c r="B123" s="325" t="s">
        <v>1035</v>
      </c>
      <c r="C123" s="293" t="s">
        <v>24</v>
      </c>
      <c r="D123" s="306" t="s">
        <v>67</v>
      </c>
      <c r="E123" s="332" t="str">
        <f t="shared" ca="1" si="2"/>
        <v>(TDB)株式公開区分</v>
      </c>
      <c r="F123" s="333" t="str">
        <f t="shared" ca="1" si="3"/>
        <v>sci_tdb_publicOffering</v>
      </c>
      <c r="G123" s="332" t="str">
        <f t="shared" ca="1" si="4"/>
        <v>カスタム項目</v>
      </c>
      <c r="H123" s="327" t="s">
        <v>360</v>
      </c>
      <c r="I123" s="346">
        <f t="shared" ca="1" si="5"/>
        <v>22</v>
      </c>
      <c r="J123" s="349" t="str">
        <f t="shared" si="8"/>
        <v>-</v>
      </c>
    </row>
    <row r="124" spans="1:10">
      <c r="A124" s="326" t="s">
        <v>126</v>
      </c>
      <c r="B124" s="326" t="s">
        <v>1025</v>
      </c>
      <c r="C124" s="290" t="s">
        <v>24</v>
      </c>
      <c r="D124" s="305" t="s">
        <v>67</v>
      </c>
      <c r="E124" s="328" t="str">
        <f t="shared" ca="1" si="2"/>
        <v>(TDB)情報ソース</v>
      </c>
      <c r="F124" s="329" t="str">
        <f t="shared" ca="1" si="3"/>
        <v>sci_tdb_source</v>
      </c>
      <c r="G124" s="328" t="str">
        <f t="shared" ca="1" si="4"/>
        <v>カスタム項目</v>
      </c>
      <c r="H124" s="326" t="s">
        <v>400</v>
      </c>
      <c r="I124" s="347">
        <f t="shared" ca="1" si="5"/>
        <v>255</v>
      </c>
      <c r="J124" s="350" t="str">
        <f t="shared" si="8"/>
        <v>-</v>
      </c>
    </row>
    <row r="125" spans="1:10">
      <c r="A125" s="325" t="s">
        <v>126</v>
      </c>
      <c r="B125" s="325" t="s">
        <v>1030</v>
      </c>
      <c r="C125" s="293" t="s">
        <v>24</v>
      </c>
      <c r="D125" s="306" t="s">
        <v>67</v>
      </c>
      <c r="E125" s="332" t="str">
        <f t="shared" ca="1" si="2"/>
        <v>(TDB)データ更新日時</v>
      </c>
      <c r="F125" s="333" t="str">
        <f t="shared" ca="1" si="3"/>
        <v>sci_tdb_updatedAt</v>
      </c>
      <c r="G125" s="332" t="str">
        <f t="shared" ca="1" si="4"/>
        <v>カスタム項目</v>
      </c>
      <c r="H125" s="327" t="s">
        <v>360</v>
      </c>
      <c r="I125" s="346">
        <f t="shared" ca="1" si="5"/>
        <v>40</v>
      </c>
      <c r="J125" s="349" t="str">
        <f t="shared" ref="J125:J129" si="9">IF(C125="新規登録と更新","Writable/Readable",IF(C125="新規登録のみ","Writable/Readable",IF(C125="更新のみ","Writable/Readable","-")))</f>
        <v>-</v>
      </c>
    </row>
    <row r="126" spans="1:10">
      <c r="A126" s="326" t="s">
        <v>1069</v>
      </c>
      <c r="B126" s="326" t="s">
        <v>1116</v>
      </c>
      <c r="C126" s="290" t="s">
        <v>24</v>
      </c>
      <c r="D126" s="305" t="s">
        <v>67</v>
      </c>
      <c r="E126" s="328" t="str">
        <f t="shared" ca="1" si="2"/>
        <v>(ターゲティングタグ)導入ITサービス</v>
      </c>
      <c r="F126" s="329" t="str">
        <f t="shared" ca="1" si="3"/>
        <v>sci_ttag_adoptedItService</v>
      </c>
      <c r="G126" s="328" t="str">
        <f t="shared" ca="1" si="4"/>
        <v>カスタム項目</v>
      </c>
      <c r="H126" s="326" t="s">
        <v>411</v>
      </c>
      <c r="I126" s="347">
        <f t="shared" ca="1" si="5"/>
        <v>100000</v>
      </c>
      <c r="J126" s="350" t="str">
        <f t="shared" si="9"/>
        <v>-</v>
      </c>
    </row>
    <row r="127" spans="1:10">
      <c r="A127" s="325" t="s">
        <v>1069</v>
      </c>
      <c r="B127" s="325" t="s">
        <v>1092</v>
      </c>
      <c r="C127" s="293" t="s">
        <v>24</v>
      </c>
      <c r="D127" s="306" t="s">
        <v>67</v>
      </c>
      <c r="E127" s="332" t="str">
        <f t="shared" ca="1" si="2"/>
        <v>(ターゲティングタグ)導入ITサービスカテゴリ</v>
      </c>
      <c r="F127" s="333" t="str">
        <f t="shared" ca="1" si="3"/>
        <v>sci_ttag_adoptedItServiceCategory</v>
      </c>
      <c r="G127" s="332" t="str">
        <f t="shared" ca="1" si="4"/>
        <v>カスタム項目</v>
      </c>
      <c r="H127" s="327" t="s">
        <v>411</v>
      </c>
      <c r="I127" s="346">
        <f t="shared" ca="1" si="5"/>
        <v>100000</v>
      </c>
      <c r="J127" s="349" t="str">
        <f t="shared" si="9"/>
        <v>-</v>
      </c>
    </row>
    <row r="128" spans="1:10">
      <c r="A128" s="326" t="s">
        <v>1069</v>
      </c>
      <c r="B128" s="326" t="s">
        <v>1084</v>
      </c>
      <c r="C128" s="290" t="s">
        <v>24</v>
      </c>
      <c r="D128" s="305" t="s">
        <v>67</v>
      </c>
      <c r="E128" s="328" t="str">
        <f t="shared" ca="1" si="2"/>
        <v>(ターゲティングタグ)企業動向</v>
      </c>
      <c r="F128" s="329" t="str">
        <f t="shared" ca="1" si="3"/>
        <v>sci_ttag_trends</v>
      </c>
      <c r="G128" s="328" t="str">
        <f t="shared" ca="1" si="4"/>
        <v>カスタム項目</v>
      </c>
      <c r="H128" s="326" t="s">
        <v>411</v>
      </c>
      <c r="I128" s="347">
        <f t="shared" ca="1" si="5"/>
        <v>100000</v>
      </c>
      <c r="J128" s="350" t="str">
        <f t="shared" si="9"/>
        <v>-</v>
      </c>
    </row>
    <row r="129" spans="1:10">
      <c r="A129" s="325" t="s">
        <v>1069</v>
      </c>
      <c r="B129" s="325" t="s">
        <v>1086</v>
      </c>
      <c r="C129" s="293" t="s">
        <v>24</v>
      </c>
      <c r="D129" s="306" t="s">
        <v>67</v>
      </c>
      <c r="E129" s="332" t="str">
        <f t="shared" ca="1" si="2"/>
        <v>(ターゲティングタグ)企業動向詳細</v>
      </c>
      <c r="F129" s="333" t="str">
        <f t="shared" ca="1" si="3"/>
        <v>sci_ttag_trendDetails</v>
      </c>
      <c r="G129" s="332" t="str">
        <f t="shared" ca="1" si="4"/>
        <v>カスタム項目</v>
      </c>
      <c r="H129" s="327" t="s">
        <v>411</v>
      </c>
      <c r="I129" s="346">
        <f t="shared" ca="1" si="5"/>
        <v>100000</v>
      </c>
      <c r="J129" s="349" t="str">
        <f t="shared" si="9"/>
        <v>-</v>
      </c>
    </row>
    <row r="130" spans="1:10">
      <c r="A130" s="326" t="s">
        <v>1069</v>
      </c>
      <c r="B130" s="326" t="s">
        <v>1088</v>
      </c>
      <c r="C130" s="290" t="s">
        <v>24</v>
      </c>
      <c r="D130" s="305" t="s">
        <v>67</v>
      </c>
      <c r="E130" s="328" t="str">
        <f t="shared" ca="1" si="2"/>
        <v>(ターゲティングタグ)事業・サービス</v>
      </c>
      <c r="F130" s="329" t="str">
        <f t="shared" ca="1" si="3"/>
        <v>sci_ttag_businessAndServices</v>
      </c>
      <c r="G130" s="328" t="str">
        <f t="shared" ca="1" si="4"/>
        <v>カスタム項目</v>
      </c>
      <c r="H130" s="326" t="s">
        <v>411</v>
      </c>
      <c r="I130" s="347">
        <f t="shared" ca="1" si="5"/>
        <v>100000</v>
      </c>
      <c r="J130" s="350" t="str">
        <f t="shared" si="8"/>
        <v>-</v>
      </c>
    </row>
    <row r="131" spans="1:10">
      <c r="A131" s="325" t="s">
        <v>1069</v>
      </c>
      <c r="B131" s="325" t="s">
        <v>1090</v>
      </c>
      <c r="C131" s="293" t="s">
        <v>24</v>
      </c>
      <c r="D131" s="306" t="s">
        <v>67</v>
      </c>
      <c r="E131" s="332" t="str">
        <f t="shared" ca="1" si="2"/>
        <v>(ターゲティングタグ)事業・サービス詳細</v>
      </c>
      <c r="F131" s="333" t="str">
        <f t="shared" ca="1" si="3"/>
        <v>sci_ttag_businessAndServiceDetails</v>
      </c>
      <c r="G131" s="332" t="str">
        <f t="shared" ca="1" si="4"/>
        <v>カスタム項目</v>
      </c>
      <c r="H131" s="327" t="s">
        <v>411</v>
      </c>
      <c r="I131" s="346">
        <f t="shared" ca="1" si="5"/>
        <v>100000</v>
      </c>
      <c r="J131" s="349" t="str">
        <f t="shared" si="8"/>
        <v>-</v>
      </c>
    </row>
  </sheetData>
  <mergeCells count="15">
    <mergeCell ref="L40:X41"/>
    <mergeCell ref="L54:X55"/>
    <mergeCell ref="L90:X91"/>
    <mergeCell ref="L31:X32"/>
    <mergeCell ref="I32:I33"/>
    <mergeCell ref="L79:X80"/>
    <mergeCell ref="A31:D31"/>
    <mergeCell ref="A32:D32"/>
    <mergeCell ref="E30:F30"/>
    <mergeCell ref="H32:H33"/>
    <mergeCell ref="G32:G33"/>
    <mergeCell ref="E32:E33"/>
    <mergeCell ref="F32:F33"/>
    <mergeCell ref="E31:J31"/>
    <mergeCell ref="J32:J33"/>
  </mergeCells>
  <phoneticPr fontId="11"/>
  <conditionalFormatting sqref="A34:B78 A90:B131 E90:G131">
    <cfRule type="expression" dxfId="47" priority="51">
      <formula>IF($C34="何もしない",TRUE,FALSE)</formula>
    </cfRule>
  </conditionalFormatting>
  <conditionalFormatting sqref="B2:B3">
    <cfRule type="expression" dxfId="46" priority="21">
      <formula>IF($D2="何もしない",TRUE,FALSE)</formula>
    </cfRule>
  </conditionalFormatting>
  <conditionalFormatting sqref="B7:C21">
    <cfRule type="expression" dxfId="45" priority="59">
      <formula>IF($D7="何もしない",TRUE,FALSE)</formula>
    </cfRule>
  </conditionalFormatting>
  <conditionalFormatting sqref="D13">
    <cfRule type="expression" dxfId="44" priority="43">
      <formula>IF($E13="何もしない",TRUE,FALSE)</formula>
    </cfRule>
  </conditionalFormatting>
  <conditionalFormatting sqref="D15">
    <cfRule type="expression" dxfId="43" priority="49">
      <formula>IF($E15="何もしない",TRUE,FALSE)</formula>
    </cfRule>
  </conditionalFormatting>
  <conditionalFormatting sqref="D18">
    <cfRule type="expression" dxfId="42" priority="40">
      <formula>IF($E18="何もしない",TRUE,FALSE)</formula>
    </cfRule>
  </conditionalFormatting>
  <conditionalFormatting sqref="D20">
    <cfRule type="expression" dxfId="41" priority="39">
      <formula>IF($E20="何もしない",TRUE,FALSE)</formula>
    </cfRule>
  </conditionalFormatting>
  <conditionalFormatting sqref="E17">
    <cfRule type="expression" dxfId="40" priority="38">
      <formula>IF($E17="何もしない",TRUE,FALSE)</formula>
    </cfRule>
  </conditionalFormatting>
  <conditionalFormatting sqref="E7:F16">
    <cfRule type="expression" dxfId="39" priority="56">
      <formula>IF($E7="何もしない",TRUE,FALSE)</formula>
    </cfRule>
  </conditionalFormatting>
  <conditionalFormatting sqref="E34:G78">
    <cfRule type="expression" dxfId="38" priority="29">
      <formula>IF($C34="何もしない",TRUE,FALSE)</formula>
    </cfRule>
  </conditionalFormatting>
  <conditionalFormatting sqref="F17:F20">
    <cfRule type="expression" dxfId="37" priority="13">
      <formula>IF($E17="何もしない",TRUE,FALSE)</formula>
    </cfRule>
  </conditionalFormatting>
  <conditionalFormatting sqref="E79:G89 A79:B89">
    <cfRule type="expression" dxfId="36" priority="1">
      <formula>IF($C79="何もしない",TRUE,FALSE)</formula>
    </cfRule>
  </conditionalFormatting>
  <dataValidations count="8">
    <dataValidation type="list" allowBlank="1" showInputMessage="1" showErrorMessage="1" sqref="A41 A39 A44 A46 A48" xr:uid="{18A11968-CBD8-4AAE-B9B9-AA7CBC5DCD94}">
      <formula1>INDIRECT($A$30&amp;"PostalCode")</formula1>
    </dataValidation>
    <dataValidation type="list" allowBlank="1" showInputMessage="1" showErrorMessage="1" sqref="A34" xr:uid="{4DD0BED5-CA6D-4095-93CF-8FC28CF69469}">
      <formula1>INDIRECT($A$30&amp;"Name")</formula1>
    </dataValidation>
    <dataValidation type="list" allowBlank="1" showInputMessage="1" showErrorMessage="1" sqref="A40 A42:A43 A45 A47 A49" xr:uid="{B6C02F9B-286C-4174-8F66-67911E470954}">
      <formula1>INDIRECT($A$30&amp;"State")</formula1>
    </dataValidation>
    <dataValidation type="list" allowBlank="1" showInputMessage="1" showErrorMessage="1" sqref="C30" xr:uid="{AA94EA03-FCE0-43AE-B509-1107284C22C9}">
      <formula1>"▼いずれかを選択してください,CSV,カンマ,セミコロン,スペース,区切り文字なし"</formula1>
    </dataValidation>
    <dataValidation type="list" allowBlank="1" showInputMessage="1" showErrorMessage="1" sqref="D7:D14 D16:D23" xr:uid="{E2D5A14F-AEC0-4CCE-9EB2-BEDBE29E90DB}">
      <formula1>INDIRECT("読み込み優先順位")</formula1>
    </dataValidation>
    <dataValidation type="list" allowBlank="1" showInputMessage="1" showErrorMessage="1" sqref="D34:D50 D52 D55:D131" xr:uid="{4F3CB44E-72BA-4CB5-87A1-8DABC48C830B}">
      <formula1>"-,○"</formula1>
    </dataValidation>
    <dataValidation type="list" allowBlank="1" showInputMessage="1" showErrorMessage="1" sqref="C34:C131" xr:uid="{FBE2181D-E30B-47AD-AA00-C081AA6A8C8A}">
      <formula1>INDIRECT($B$30)</formula1>
    </dataValidation>
    <dataValidation type="list" allowBlank="1" showInputMessage="1" showErrorMessage="1" sqref="B55:B131" xr:uid="{7115DA9A-746F-4400-B424-C674A608C69E}">
      <formula1>INDIRECT(A55)</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D6E40D0-AA59-467F-94FC-EE75DCED1BD3}">
          <x14:formula1>
            <xm:f>更新ポリシー!$A$1:$A$3</xm:f>
          </x14:formula1>
          <xm:sqref>B30</xm:sqref>
        </x14:dataValidation>
        <x14:dataValidation type="list" allowBlank="1" showInputMessage="1" showErrorMessage="1" xr:uid="{5CC8C3D6-BD5C-4084-82DB-FAC0219FE34D}">
          <x14:formula1>
            <xm:f>IF($A$30="会社",選択肢!$F$2:$F$8,選択肢!$A$2:$A$9)</xm:f>
          </x14:formula1>
          <xm:sqref>A90:A131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3B638-3E10-3146-B0F7-64E6C0D1488F}">
  <sheetPr codeName="Sheet7"/>
  <dimension ref="A1:AP46"/>
  <sheetViews>
    <sheetView topLeftCell="H2" workbookViewId="0">
      <selection activeCell="I20" sqref="I20"/>
    </sheetView>
  </sheetViews>
  <sheetFormatPr defaultColWidth="8.6640625" defaultRowHeight="13.2"/>
  <cols>
    <col min="1" max="1" width="40.6640625" style="178" bestFit="1" customWidth="1"/>
    <col min="2" max="2" width="24.109375" style="178" bestFit="1" customWidth="1"/>
    <col min="3" max="3" width="37.109375" style="178" bestFit="1" customWidth="1"/>
    <col min="4" max="4" width="37.109375" style="178" customWidth="1"/>
    <col min="5" max="5" width="9.33203125" style="178" bestFit="1" customWidth="1"/>
    <col min="6" max="6" width="11.33203125" style="178" customWidth="1"/>
    <col min="7" max="7" width="20.44140625" style="178" bestFit="1" customWidth="1"/>
    <col min="8" max="8" width="24.109375" style="178" bestFit="1" customWidth="1"/>
    <col min="9" max="9" width="36.6640625" style="178" bestFit="1" customWidth="1"/>
    <col min="10" max="10" width="36.6640625" style="178" customWidth="1"/>
    <col min="11" max="11" width="9.33203125" style="178" bestFit="1" customWidth="1"/>
    <col min="12" max="12" width="12.44140625" style="178" bestFit="1" customWidth="1"/>
    <col min="13" max="13" width="27.6640625" style="178" bestFit="1" customWidth="1"/>
    <col min="14" max="14" width="24.109375" style="178" bestFit="1" customWidth="1"/>
    <col min="15" max="15" width="32.33203125" style="178" bestFit="1" customWidth="1"/>
    <col min="16" max="16" width="32.33203125" style="178" customWidth="1"/>
    <col min="17" max="17" width="9.33203125" style="178" bestFit="1" customWidth="1"/>
    <col min="18" max="18" width="9.109375" style="178" bestFit="1" customWidth="1"/>
    <col min="19" max="19" width="31.44140625" style="178" bestFit="1" customWidth="1"/>
    <col min="20" max="20" width="34.6640625" style="178" bestFit="1" customWidth="1"/>
    <col min="21" max="21" width="37.6640625" style="178" bestFit="1" customWidth="1"/>
    <col min="22" max="22" width="37.6640625" style="178" customWidth="1"/>
    <col min="23" max="23" width="15.109375" style="208" customWidth="1"/>
    <col min="24" max="24" width="7.44140625" style="178" bestFit="1" customWidth="1"/>
    <col min="25" max="25" width="34" style="178" bestFit="1" customWidth="1"/>
    <col min="26" max="27" width="39.33203125" style="178" bestFit="1" customWidth="1"/>
    <col min="28" max="28" width="39.33203125" style="178" customWidth="1"/>
    <col min="29" max="29" width="9.33203125" style="178" bestFit="1" customWidth="1"/>
    <col min="30" max="30" width="7.44140625" style="178" bestFit="1" customWidth="1"/>
    <col min="31" max="31" width="25" style="178" customWidth="1"/>
    <col min="32" max="32" width="43" style="178" bestFit="1" customWidth="1"/>
    <col min="33" max="33" width="36.44140625" style="178" bestFit="1" customWidth="1"/>
    <col min="34" max="34" width="33.33203125" style="178" bestFit="1" customWidth="1"/>
    <col min="35" max="35" width="9" style="178" bestFit="1" customWidth="1"/>
    <col min="36" max="36" width="8.88671875" style="178" bestFit="1" customWidth="1"/>
    <col min="37" max="16384" width="8.6640625" style="178"/>
  </cols>
  <sheetData>
    <row r="1" spans="1:37" ht="18">
      <c r="A1" s="166" t="s">
        <v>391</v>
      </c>
      <c r="B1" s="167" t="s">
        <v>539</v>
      </c>
      <c r="C1" s="167" t="s">
        <v>540</v>
      </c>
      <c r="D1" s="167" t="s">
        <v>541</v>
      </c>
      <c r="E1" s="167" t="s">
        <v>542</v>
      </c>
      <c r="F1" s="168" t="s">
        <v>543</v>
      </c>
      <c r="G1" s="169" t="s">
        <v>516</v>
      </c>
      <c r="H1" s="170" t="s">
        <v>539</v>
      </c>
      <c r="I1" s="170" t="s">
        <v>540</v>
      </c>
      <c r="J1" s="170" t="s">
        <v>541</v>
      </c>
      <c r="K1" s="170" t="s">
        <v>544</v>
      </c>
      <c r="L1" s="171" t="s">
        <v>543</v>
      </c>
      <c r="M1" s="172" t="s">
        <v>545</v>
      </c>
      <c r="N1" s="173" t="s">
        <v>546</v>
      </c>
      <c r="O1" s="174" t="s">
        <v>547</v>
      </c>
      <c r="P1" s="174" t="s">
        <v>548</v>
      </c>
      <c r="Q1" s="174" t="s">
        <v>542</v>
      </c>
      <c r="R1" s="175" t="s">
        <v>543</v>
      </c>
      <c r="S1" s="172" t="s">
        <v>116</v>
      </c>
      <c r="T1" s="173" t="s">
        <v>546</v>
      </c>
      <c r="U1" s="174" t="s">
        <v>547</v>
      </c>
      <c r="V1" s="174" t="s">
        <v>548</v>
      </c>
      <c r="W1" s="176" t="s">
        <v>542</v>
      </c>
      <c r="X1" s="174" t="s">
        <v>543</v>
      </c>
      <c r="Y1" s="172" t="s">
        <v>549</v>
      </c>
      <c r="Z1" s="173" t="s">
        <v>546</v>
      </c>
      <c r="AA1" s="174" t="s">
        <v>547</v>
      </c>
      <c r="AB1" s="174" t="s">
        <v>548</v>
      </c>
      <c r="AC1" s="174" t="s">
        <v>542</v>
      </c>
      <c r="AD1" s="175" t="s">
        <v>543</v>
      </c>
      <c r="AE1" s="172" t="s">
        <v>1070</v>
      </c>
      <c r="AF1" s="173" t="s">
        <v>546</v>
      </c>
      <c r="AG1" s="174" t="s">
        <v>547</v>
      </c>
      <c r="AH1" s="174" t="s">
        <v>548</v>
      </c>
      <c r="AI1" s="174" t="s">
        <v>542</v>
      </c>
      <c r="AJ1" s="175" t="s">
        <v>543</v>
      </c>
      <c r="AK1" s="177" t="s">
        <v>550</v>
      </c>
    </row>
    <row r="2" spans="1:37" ht="54">
      <c r="A2" s="179" t="s">
        <v>269</v>
      </c>
      <c r="B2" s="180" t="s">
        <v>551</v>
      </c>
      <c r="C2" s="180" t="s">
        <v>552</v>
      </c>
      <c r="D2" s="181" t="s">
        <v>553</v>
      </c>
      <c r="E2" s="181" t="s">
        <v>554</v>
      </c>
      <c r="F2" s="182">
        <v>13</v>
      </c>
      <c r="G2" s="183" t="s">
        <v>278</v>
      </c>
      <c r="H2" s="184" t="s">
        <v>555</v>
      </c>
      <c r="I2" s="185" t="s">
        <v>556</v>
      </c>
      <c r="J2" s="185" t="s">
        <v>557</v>
      </c>
      <c r="K2" s="185" t="s">
        <v>554</v>
      </c>
      <c r="L2" s="186">
        <v>13</v>
      </c>
      <c r="M2" s="183" t="s">
        <v>395</v>
      </c>
      <c r="N2" s="184" t="s">
        <v>558</v>
      </c>
      <c r="O2" s="187" t="s">
        <v>559</v>
      </c>
      <c r="P2" s="187" t="s">
        <v>560</v>
      </c>
      <c r="Q2" s="187" t="s">
        <v>554</v>
      </c>
      <c r="R2" s="186">
        <v>31</v>
      </c>
      <c r="S2" s="188" t="s">
        <v>117</v>
      </c>
      <c r="T2" s="189" t="s">
        <v>561</v>
      </c>
      <c r="U2" s="189" t="s">
        <v>562</v>
      </c>
      <c r="V2" s="190" t="s">
        <v>563</v>
      </c>
      <c r="W2" s="191" t="s">
        <v>554</v>
      </c>
      <c r="X2" s="190">
        <v>13</v>
      </c>
      <c r="Y2" s="188" t="s">
        <v>127</v>
      </c>
      <c r="Z2" s="189" t="s">
        <v>564</v>
      </c>
      <c r="AA2" s="189" t="s">
        <v>565</v>
      </c>
      <c r="AB2" s="190" t="s">
        <v>566</v>
      </c>
      <c r="AC2" s="190" t="s">
        <v>554</v>
      </c>
      <c r="AD2" s="192">
        <v>255</v>
      </c>
      <c r="AE2" s="188" t="s">
        <v>1071</v>
      </c>
      <c r="AF2" s="189" t="s">
        <v>1073</v>
      </c>
      <c r="AG2" s="189" t="s">
        <v>1075</v>
      </c>
      <c r="AH2" s="190" t="s">
        <v>1077</v>
      </c>
      <c r="AI2" s="187" t="s">
        <v>648</v>
      </c>
      <c r="AJ2" s="207">
        <v>100000</v>
      </c>
    </row>
    <row r="3" spans="1:37" ht="72">
      <c r="A3" s="193" t="s">
        <v>98</v>
      </c>
      <c r="B3" s="194" t="s">
        <v>567</v>
      </c>
      <c r="C3" s="194" t="s">
        <v>568</v>
      </c>
      <c r="D3" s="195" t="s">
        <v>569</v>
      </c>
      <c r="E3" s="195" t="s">
        <v>554</v>
      </c>
      <c r="F3" s="196">
        <v>13</v>
      </c>
      <c r="G3" s="183" t="s">
        <v>112</v>
      </c>
      <c r="H3" s="184" t="s">
        <v>570</v>
      </c>
      <c r="I3" s="184" t="s">
        <v>571</v>
      </c>
      <c r="J3" s="184" t="s">
        <v>572</v>
      </c>
      <c r="K3" s="184" t="s">
        <v>554</v>
      </c>
      <c r="L3" s="186">
        <v>255</v>
      </c>
      <c r="M3" s="183" t="s">
        <v>229</v>
      </c>
      <c r="N3" s="184" t="s">
        <v>573</v>
      </c>
      <c r="O3" s="187" t="s">
        <v>574</v>
      </c>
      <c r="P3" s="187" t="s">
        <v>569</v>
      </c>
      <c r="Q3" s="187" t="s">
        <v>554</v>
      </c>
      <c r="R3" s="186">
        <v>31</v>
      </c>
      <c r="S3" s="188" t="s">
        <v>118</v>
      </c>
      <c r="T3" s="189" t="s">
        <v>575</v>
      </c>
      <c r="U3" s="189" t="s">
        <v>576</v>
      </c>
      <c r="V3" s="190" t="s">
        <v>577</v>
      </c>
      <c r="W3" s="191" t="s">
        <v>554</v>
      </c>
      <c r="X3" s="190">
        <v>255</v>
      </c>
      <c r="Y3" s="188" t="s">
        <v>128</v>
      </c>
      <c r="Z3" s="189" t="s">
        <v>578</v>
      </c>
      <c r="AA3" s="189" t="s">
        <v>579</v>
      </c>
      <c r="AB3" s="190" t="s">
        <v>580</v>
      </c>
      <c r="AC3" s="190" t="s">
        <v>554</v>
      </c>
      <c r="AD3" s="192">
        <v>255</v>
      </c>
      <c r="AE3" s="188" t="s">
        <v>1092</v>
      </c>
      <c r="AF3" s="189" t="s">
        <v>1074</v>
      </c>
      <c r="AG3" s="359" t="s">
        <v>1076</v>
      </c>
      <c r="AH3" s="375" t="s">
        <v>1078</v>
      </c>
      <c r="AI3" s="376" t="s">
        <v>648</v>
      </c>
      <c r="AJ3" s="207">
        <v>100000</v>
      </c>
    </row>
    <row r="4" spans="1:37" ht="54">
      <c r="A4" s="188" t="s">
        <v>581</v>
      </c>
      <c r="B4" s="189" t="s">
        <v>582</v>
      </c>
      <c r="C4" s="184" t="s">
        <v>583</v>
      </c>
      <c r="D4" s="187" t="s">
        <v>584</v>
      </c>
      <c r="E4" s="187" t="s">
        <v>554</v>
      </c>
      <c r="F4" s="192">
        <v>255</v>
      </c>
      <c r="G4" s="183" t="s">
        <v>113</v>
      </c>
      <c r="H4" s="184" t="s">
        <v>585</v>
      </c>
      <c r="I4" s="184" t="s">
        <v>586</v>
      </c>
      <c r="J4" s="184" t="s">
        <v>587</v>
      </c>
      <c r="K4" s="184" t="s">
        <v>554</v>
      </c>
      <c r="L4" s="186">
        <v>255</v>
      </c>
      <c r="M4" s="188" t="s">
        <v>270</v>
      </c>
      <c r="N4" s="189" t="s">
        <v>588</v>
      </c>
      <c r="O4" s="187" t="s">
        <v>589</v>
      </c>
      <c r="P4" s="187" t="s">
        <v>590</v>
      </c>
      <c r="Q4" s="187" t="s">
        <v>554</v>
      </c>
      <c r="R4" s="186">
        <v>255</v>
      </c>
      <c r="S4" s="188" t="s">
        <v>418</v>
      </c>
      <c r="T4" s="189" t="s">
        <v>591</v>
      </c>
      <c r="U4" s="189" t="s">
        <v>592</v>
      </c>
      <c r="V4" s="190" t="s">
        <v>593</v>
      </c>
      <c r="W4" s="191" t="s">
        <v>554</v>
      </c>
      <c r="X4" s="190">
        <v>255</v>
      </c>
      <c r="Y4" s="188" t="s">
        <v>594</v>
      </c>
      <c r="Z4" s="189" t="s">
        <v>595</v>
      </c>
      <c r="AA4" s="189" t="s">
        <v>596</v>
      </c>
      <c r="AB4" s="190" t="s">
        <v>597</v>
      </c>
      <c r="AC4" s="190" t="s">
        <v>554</v>
      </c>
      <c r="AD4" s="192">
        <v>255</v>
      </c>
      <c r="AE4" s="188" t="s">
        <v>1084</v>
      </c>
      <c r="AF4" s="190" t="s">
        <v>1085</v>
      </c>
      <c r="AG4" s="189" t="s">
        <v>1093</v>
      </c>
      <c r="AH4" s="189" t="s">
        <v>1100</v>
      </c>
      <c r="AI4" s="184" t="s">
        <v>648</v>
      </c>
      <c r="AJ4" s="377">
        <v>100000</v>
      </c>
    </row>
    <row r="5" spans="1:37" ht="54">
      <c r="A5" s="188" t="s">
        <v>598</v>
      </c>
      <c r="B5" s="189" t="s">
        <v>599</v>
      </c>
      <c r="C5" s="184" t="s">
        <v>600</v>
      </c>
      <c r="D5" s="187" t="s">
        <v>601</v>
      </c>
      <c r="E5" s="187" t="s">
        <v>554</v>
      </c>
      <c r="F5" s="192">
        <v>255</v>
      </c>
      <c r="G5" s="183" t="s">
        <v>602</v>
      </c>
      <c r="H5" s="184" t="s">
        <v>603</v>
      </c>
      <c r="I5" s="184" t="s">
        <v>604</v>
      </c>
      <c r="J5" s="184" t="s">
        <v>605</v>
      </c>
      <c r="K5" s="184" t="s">
        <v>554</v>
      </c>
      <c r="L5" s="186">
        <v>255</v>
      </c>
      <c r="M5" s="188" t="s">
        <v>606</v>
      </c>
      <c r="N5" s="189" t="s">
        <v>607</v>
      </c>
      <c r="O5" s="187" t="s">
        <v>608</v>
      </c>
      <c r="P5" s="187" t="s">
        <v>609</v>
      </c>
      <c r="Q5" s="187" t="s">
        <v>554</v>
      </c>
      <c r="R5" s="186">
        <v>255</v>
      </c>
      <c r="S5" s="188" t="s">
        <v>282</v>
      </c>
      <c r="T5" s="189" t="s">
        <v>610</v>
      </c>
      <c r="U5" s="189" t="s">
        <v>611</v>
      </c>
      <c r="V5" s="190" t="s">
        <v>612</v>
      </c>
      <c r="W5" s="191" t="s">
        <v>554</v>
      </c>
      <c r="X5" s="190">
        <v>255</v>
      </c>
      <c r="Y5" s="188" t="s">
        <v>613</v>
      </c>
      <c r="Z5" s="189" t="s">
        <v>614</v>
      </c>
      <c r="AA5" s="189" t="s">
        <v>615</v>
      </c>
      <c r="AB5" s="190" t="s">
        <v>616</v>
      </c>
      <c r="AC5" s="190" t="s">
        <v>554</v>
      </c>
      <c r="AD5" s="192">
        <v>255</v>
      </c>
      <c r="AE5" s="188" t="s">
        <v>1086</v>
      </c>
      <c r="AF5" s="190" t="s">
        <v>1087</v>
      </c>
      <c r="AG5" s="189" t="s">
        <v>1094</v>
      </c>
      <c r="AH5" s="189" t="s">
        <v>1099</v>
      </c>
      <c r="AI5" s="184" t="s">
        <v>648</v>
      </c>
      <c r="AJ5" s="377">
        <v>100000</v>
      </c>
    </row>
    <row r="6" spans="1:37" ht="54">
      <c r="A6" s="188" t="s">
        <v>113</v>
      </c>
      <c r="B6" s="189" t="s">
        <v>617</v>
      </c>
      <c r="C6" s="184" t="s">
        <v>618</v>
      </c>
      <c r="D6" s="187" t="s">
        <v>619</v>
      </c>
      <c r="E6" s="187" t="s">
        <v>554</v>
      </c>
      <c r="F6" s="192">
        <v>255</v>
      </c>
      <c r="G6" s="183" t="s">
        <v>114</v>
      </c>
      <c r="H6" s="184" t="s">
        <v>620</v>
      </c>
      <c r="I6" s="184" t="s">
        <v>621</v>
      </c>
      <c r="J6" s="184" t="s">
        <v>622</v>
      </c>
      <c r="K6" s="184" t="s">
        <v>554</v>
      </c>
      <c r="L6" s="186">
        <v>2</v>
      </c>
      <c r="M6" s="188" t="s">
        <v>623</v>
      </c>
      <c r="N6" s="189" t="s">
        <v>624</v>
      </c>
      <c r="O6" s="187" t="s">
        <v>625</v>
      </c>
      <c r="P6" s="187" t="s">
        <v>626</v>
      </c>
      <c r="Q6" s="187" t="s">
        <v>554</v>
      </c>
      <c r="R6" s="186">
        <v>255</v>
      </c>
      <c r="S6" s="188" t="s">
        <v>283</v>
      </c>
      <c r="T6" s="189" t="s">
        <v>627</v>
      </c>
      <c r="U6" s="189" t="s">
        <v>628</v>
      </c>
      <c r="V6" s="190" t="s">
        <v>629</v>
      </c>
      <c r="W6" s="191" t="s">
        <v>554</v>
      </c>
      <c r="X6" s="190">
        <v>255</v>
      </c>
      <c r="Y6" s="188" t="s">
        <v>130</v>
      </c>
      <c r="Z6" s="189" t="s">
        <v>630</v>
      </c>
      <c r="AA6" s="189" t="s">
        <v>631</v>
      </c>
      <c r="AB6" s="190" t="s">
        <v>632</v>
      </c>
      <c r="AC6" s="190" t="s">
        <v>554</v>
      </c>
      <c r="AD6" s="192">
        <v>255</v>
      </c>
      <c r="AE6" s="188" t="s">
        <v>1088</v>
      </c>
      <c r="AF6" s="190" t="s">
        <v>1089</v>
      </c>
      <c r="AG6" s="189" t="s">
        <v>1095</v>
      </c>
      <c r="AH6" s="189" t="s">
        <v>1098</v>
      </c>
      <c r="AI6" s="184" t="s">
        <v>648</v>
      </c>
      <c r="AJ6" s="377">
        <v>100000</v>
      </c>
    </row>
    <row r="7" spans="1:37" ht="54.6" thickBot="1">
      <c r="A7" s="188" t="s">
        <v>633</v>
      </c>
      <c r="B7" s="189" t="s">
        <v>634</v>
      </c>
      <c r="C7" s="184" t="s">
        <v>635</v>
      </c>
      <c r="D7" s="187" t="s">
        <v>636</v>
      </c>
      <c r="E7" s="187" t="s">
        <v>554</v>
      </c>
      <c r="F7" s="192">
        <v>255</v>
      </c>
      <c r="G7" s="188" t="s">
        <v>101</v>
      </c>
      <c r="H7" s="184" t="s">
        <v>637</v>
      </c>
      <c r="I7" s="184" t="s">
        <v>638</v>
      </c>
      <c r="J7" s="184" t="s">
        <v>639</v>
      </c>
      <c r="K7" s="184" t="s">
        <v>554</v>
      </c>
      <c r="L7" s="186">
        <v>255</v>
      </c>
      <c r="M7" s="188" t="s">
        <v>640</v>
      </c>
      <c r="N7" s="189" t="s">
        <v>641</v>
      </c>
      <c r="O7" s="187" t="s">
        <v>642</v>
      </c>
      <c r="P7" s="187" t="s">
        <v>643</v>
      </c>
      <c r="Q7" s="187" t="s">
        <v>554</v>
      </c>
      <c r="R7" s="186">
        <v>255</v>
      </c>
      <c r="S7" s="188" t="s">
        <v>644</v>
      </c>
      <c r="T7" s="189" t="s">
        <v>645</v>
      </c>
      <c r="U7" s="189" t="s">
        <v>646</v>
      </c>
      <c r="V7" s="190" t="s">
        <v>647</v>
      </c>
      <c r="W7" s="191" t="s">
        <v>648</v>
      </c>
      <c r="X7" s="190">
        <v>600</v>
      </c>
      <c r="Y7" s="188" t="s">
        <v>113</v>
      </c>
      <c r="Z7" s="189" t="s">
        <v>649</v>
      </c>
      <c r="AA7" s="189" t="s">
        <v>650</v>
      </c>
      <c r="AB7" s="190" t="s">
        <v>651</v>
      </c>
      <c r="AC7" s="190" t="s">
        <v>554</v>
      </c>
      <c r="AD7" s="192">
        <v>255</v>
      </c>
      <c r="AE7" s="200" t="s">
        <v>1090</v>
      </c>
      <c r="AF7" s="204" t="s">
        <v>1091</v>
      </c>
      <c r="AG7" s="204" t="s">
        <v>1096</v>
      </c>
      <c r="AH7" s="204" t="s">
        <v>1097</v>
      </c>
      <c r="AI7" s="201" t="s">
        <v>648</v>
      </c>
      <c r="AJ7" s="378">
        <v>100000</v>
      </c>
    </row>
    <row r="8" spans="1:37" ht="18">
      <c r="A8" s="188" t="s">
        <v>652</v>
      </c>
      <c r="B8" s="189" t="s">
        <v>653</v>
      </c>
      <c r="C8" s="184" t="s">
        <v>654</v>
      </c>
      <c r="D8" s="187" t="s">
        <v>655</v>
      </c>
      <c r="E8" s="187" t="s">
        <v>554</v>
      </c>
      <c r="F8" s="192">
        <v>255</v>
      </c>
      <c r="G8" s="188" t="s">
        <v>102</v>
      </c>
      <c r="H8" s="184" t="s">
        <v>656</v>
      </c>
      <c r="I8" s="184" t="s">
        <v>657</v>
      </c>
      <c r="J8" s="184" t="s">
        <v>658</v>
      </c>
      <c r="K8" s="184" t="s">
        <v>554</v>
      </c>
      <c r="L8" s="186">
        <v>255</v>
      </c>
      <c r="M8" s="188" t="s">
        <v>659</v>
      </c>
      <c r="N8" s="189" t="s">
        <v>660</v>
      </c>
      <c r="O8" s="187" t="s">
        <v>661</v>
      </c>
      <c r="P8" s="187" t="s">
        <v>662</v>
      </c>
      <c r="Q8" s="187" t="s">
        <v>554</v>
      </c>
      <c r="R8" s="186">
        <v>255</v>
      </c>
      <c r="S8" s="188" t="s">
        <v>284</v>
      </c>
      <c r="T8" s="189" t="s">
        <v>663</v>
      </c>
      <c r="U8" s="189" t="s">
        <v>664</v>
      </c>
      <c r="V8" s="190" t="s">
        <v>665</v>
      </c>
      <c r="W8" s="191" t="s">
        <v>554</v>
      </c>
      <c r="X8" s="190">
        <v>255</v>
      </c>
      <c r="Y8" s="188" t="s">
        <v>666</v>
      </c>
      <c r="Z8" s="189" t="s">
        <v>667</v>
      </c>
      <c r="AA8" s="189" t="s">
        <v>668</v>
      </c>
      <c r="AB8" s="190" t="s">
        <v>669</v>
      </c>
      <c r="AC8" s="190" t="s">
        <v>554</v>
      </c>
      <c r="AD8" s="192">
        <v>255</v>
      </c>
    </row>
    <row r="9" spans="1:37" ht="18">
      <c r="A9" s="188" t="s">
        <v>114</v>
      </c>
      <c r="B9" s="189" t="s">
        <v>670</v>
      </c>
      <c r="C9" s="184" t="s">
        <v>671</v>
      </c>
      <c r="D9" s="187" t="s">
        <v>672</v>
      </c>
      <c r="E9" s="187" t="s">
        <v>554</v>
      </c>
      <c r="F9" s="192">
        <v>2</v>
      </c>
      <c r="G9" s="188" t="s">
        <v>673</v>
      </c>
      <c r="H9" s="184" t="s">
        <v>674</v>
      </c>
      <c r="I9" s="184" t="s">
        <v>675</v>
      </c>
      <c r="J9" s="184" t="s">
        <v>676</v>
      </c>
      <c r="K9" s="184" t="s">
        <v>554</v>
      </c>
      <c r="L9" s="186">
        <v>255</v>
      </c>
      <c r="M9" s="188" t="s">
        <v>677</v>
      </c>
      <c r="N9" s="189" t="s">
        <v>678</v>
      </c>
      <c r="O9" s="187" t="s">
        <v>679</v>
      </c>
      <c r="P9" s="187" t="s">
        <v>680</v>
      </c>
      <c r="Q9" s="187" t="s">
        <v>554</v>
      </c>
      <c r="R9" s="186">
        <v>255</v>
      </c>
      <c r="S9" s="188" t="s">
        <v>681</v>
      </c>
      <c r="T9" s="189" t="s">
        <v>682</v>
      </c>
      <c r="U9" s="189" t="s">
        <v>683</v>
      </c>
      <c r="V9" s="190" t="s">
        <v>684</v>
      </c>
      <c r="W9" s="191" t="s">
        <v>554</v>
      </c>
      <c r="X9" s="190">
        <v>2</v>
      </c>
      <c r="Y9" s="188" t="s">
        <v>685</v>
      </c>
      <c r="Z9" s="189" t="s">
        <v>686</v>
      </c>
      <c r="AA9" s="189" t="s">
        <v>687</v>
      </c>
      <c r="AB9" s="190" t="s">
        <v>688</v>
      </c>
      <c r="AC9" s="190" t="s">
        <v>554</v>
      </c>
      <c r="AD9" s="192">
        <v>255</v>
      </c>
    </row>
    <row r="10" spans="1:37" ht="36">
      <c r="A10" s="188" t="s">
        <v>101</v>
      </c>
      <c r="B10" s="189" t="s">
        <v>689</v>
      </c>
      <c r="C10" s="184" t="s">
        <v>690</v>
      </c>
      <c r="D10" s="187" t="s">
        <v>691</v>
      </c>
      <c r="E10" s="187" t="s">
        <v>554</v>
      </c>
      <c r="F10" s="192">
        <v>255</v>
      </c>
      <c r="G10" s="188" t="s">
        <v>692</v>
      </c>
      <c r="H10" s="184" t="s">
        <v>693</v>
      </c>
      <c r="I10" s="184" t="s">
        <v>694</v>
      </c>
      <c r="J10" s="184" t="s">
        <v>695</v>
      </c>
      <c r="K10" s="184" t="s">
        <v>554</v>
      </c>
      <c r="L10" s="186">
        <v>255</v>
      </c>
      <c r="M10" s="188" t="s">
        <v>696</v>
      </c>
      <c r="N10" s="189" t="s">
        <v>697</v>
      </c>
      <c r="O10" s="187" t="s">
        <v>698</v>
      </c>
      <c r="P10" s="187" t="s">
        <v>699</v>
      </c>
      <c r="Q10" s="187" t="s">
        <v>554</v>
      </c>
      <c r="R10" s="186">
        <v>2</v>
      </c>
      <c r="S10" s="188" t="s">
        <v>123</v>
      </c>
      <c r="T10" s="189" t="s">
        <v>700</v>
      </c>
      <c r="U10" s="189" t="s">
        <v>701</v>
      </c>
      <c r="V10" s="190" t="s">
        <v>702</v>
      </c>
      <c r="W10" s="191" t="s">
        <v>554</v>
      </c>
      <c r="X10" s="190">
        <v>255</v>
      </c>
      <c r="Y10" s="188" t="s">
        <v>703</v>
      </c>
      <c r="Z10" s="189" t="s">
        <v>704</v>
      </c>
      <c r="AA10" s="189" t="s">
        <v>705</v>
      </c>
      <c r="AB10" s="190" t="s">
        <v>706</v>
      </c>
      <c r="AC10" s="190" t="s">
        <v>554</v>
      </c>
      <c r="AD10" s="192">
        <v>255</v>
      </c>
    </row>
    <row r="11" spans="1:37" ht="36">
      <c r="A11" s="188" t="s">
        <v>102</v>
      </c>
      <c r="B11" s="189" t="s">
        <v>707</v>
      </c>
      <c r="C11" s="184" t="s">
        <v>708</v>
      </c>
      <c r="D11" s="187" t="s">
        <v>709</v>
      </c>
      <c r="E11" s="187" t="s">
        <v>554</v>
      </c>
      <c r="F11" s="192">
        <v>255</v>
      </c>
      <c r="G11" s="188" t="s">
        <v>103</v>
      </c>
      <c r="H11" s="184" t="s">
        <v>710</v>
      </c>
      <c r="I11" s="184" t="s">
        <v>711</v>
      </c>
      <c r="J11" s="184" t="s">
        <v>712</v>
      </c>
      <c r="K11" s="184" t="s">
        <v>554</v>
      </c>
      <c r="L11" s="186">
        <v>255</v>
      </c>
      <c r="M11" s="188" t="s">
        <v>1111</v>
      </c>
      <c r="N11" s="189" t="s">
        <v>1112</v>
      </c>
      <c r="O11" s="187" t="s">
        <v>1113</v>
      </c>
      <c r="P11" s="187" t="s">
        <v>1114</v>
      </c>
      <c r="Q11" s="187" t="s">
        <v>554</v>
      </c>
      <c r="R11" s="186">
        <v>2</v>
      </c>
      <c r="S11" s="188" t="s">
        <v>124</v>
      </c>
      <c r="T11" s="189" t="s">
        <v>716</v>
      </c>
      <c r="U11" s="189" t="s">
        <v>717</v>
      </c>
      <c r="V11" s="190" t="s">
        <v>718</v>
      </c>
      <c r="W11" s="191" t="s">
        <v>554</v>
      </c>
      <c r="X11" s="190">
        <v>255</v>
      </c>
      <c r="Y11" s="188" t="s">
        <v>114</v>
      </c>
      <c r="Z11" s="189" t="s">
        <v>719</v>
      </c>
      <c r="AA11" s="189" t="s">
        <v>720</v>
      </c>
      <c r="AB11" s="190" t="s">
        <v>721</v>
      </c>
      <c r="AC11" s="190" t="s">
        <v>554</v>
      </c>
      <c r="AD11" s="192">
        <v>2</v>
      </c>
    </row>
    <row r="12" spans="1:37" ht="72">
      <c r="A12" s="188" t="s">
        <v>673</v>
      </c>
      <c r="B12" s="189" t="s">
        <v>722</v>
      </c>
      <c r="C12" s="184" t="s">
        <v>723</v>
      </c>
      <c r="D12" s="187" t="s">
        <v>724</v>
      </c>
      <c r="E12" s="187" t="s">
        <v>554</v>
      </c>
      <c r="F12" s="192">
        <v>255</v>
      </c>
      <c r="G12" s="197" t="s">
        <v>115</v>
      </c>
      <c r="H12" s="198" t="s">
        <v>725</v>
      </c>
      <c r="I12" s="198" t="s">
        <v>726</v>
      </c>
      <c r="J12" s="198" t="s">
        <v>727</v>
      </c>
      <c r="K12" s="198" t="s">
        <v>728</v>
      </c>
      <c r="L12" s="199" t="s">
        <v>729</v>
      </c>
      <c r="M12" s="188" t="s">
        <v>236</v>
      </c>
      <c r="N12" s="189" t="s">
        <v>713</v>
      </c>
      <c r="O12" s="187" t="s">
        <v>714</v>
      </c>
      <c r="P12" s="187" t="s">
        <v>715</v>
      </c>
      <c r="Q12" s="187" t="s">
        <v>554</v>
      </c>
      <c r="R12" s="186">
        <v>255</v>
      </c>
      <c r="S12" s="188" t="s">
        <v>733</v>
      </c>
      <c r="T12" s="189" t="s">
        <v>734</v>
      </c>
      <c r="U12" s="189" t="s">
        <v>735</v>
      </c>
      <c r="V12" s="190" t="s">
        <v>736</v>
      </c>
      <c r="W12" s="191" t="s">
        <v>554</v>
      </c>
      <c r="X12" s="190">
        <v>255</v>
      </c>
      <c r="Y12" s="188" t="s">
        <v>101</v>
      </c>
      <c r="Z12" s="189" t="s">
        <v>737</v>
      </c>
      <c r="AA12" s="189" t="s">
        <v>738</v>
      </c>
      <c r="AB12" s="190" t="s">
        <v>739</v>
      </c>
      <c r="AC12" s="190" t="s">
        <v>554</v>
      </c>
      <c r="AD12" s="192">
        <v>255</v>
      </c>
    </row>
    <row r="13" spans="1:37" ht="72">
      <c r="A13" s="188" t="s">
        <v>692</v>
      </c>
      <c r="B13" s="189" t="s">
        <v>740</v>
      </c>
      <c r="C13" s="184" t="s">
        <v>741</v>
      </c>
      <c r="D13" s="187" t="s">
        <v>742</v>
      </c>
      <c r="E13" s="187" t="s">
        <v>554</v>
      </c>
      <c r="F13" s="192">
        <v>255</v>
      </c>
      <c r="G13" s="197" t="s">
        <v>743</v>
      </c>
      <c r="H13" s="198" t="s">
        <v>744</v>
      </c>
      <c r="I13" s="198" t="s">
        <v>745</v>
      </c>
      <c r="J13" s="198" t="s">
        <v>746</v>
      </c>
      <c r="K13" s="198" t="s">
        <v>554</v>
      </c>
      <c r="L13" s="199">
        <v>40</v>
      </c>
      <c r="M13" s="188" t="s">
        <v>1037</v>
      </c>
      <c r="N13" s="189" t="s">
        <v>1038</v>
      </c>
      <c r="O13" s="187" t="s">
        <v>1041</v>
      </c>
      <c r="P13" s="187" t="s">
        <v>1042</v>
      </c>
      <c r="Q13" s="198" t="s">
        <v>728</v>
      </c>
      <c r="R13" s="199" t="s">
        <v>729</v>
      </c>
      <c r="S13" s="188" t="s">
        <v>750</v>
      </c>
      <c r="T13" s="189" t="s">
        <v>751</v>
      </c>
      <c r="U13" s="189" t="s">
        <v>752</v>
      </c>
      <c r="V13" s="190" t="s">
        <v>753</v>
      </c>
      <c r="W13" s="191" t="s">
        <v>554</v>
      </c>
      <c r="X13" s="190">
        <v>255</v>
      </c>
      <c r="Y13" s="188" t="s">
        <v>102</v>
      </c>
      <c r="Z13" s="189" t="s">
        <v>754</v>
      </c>
      <c r="AA13" s="189" t="s">
        <v>755</v>
      </c>
      <c r="AB13" s="190" t="s">
        <v>756</v>
      </c>
      <c r="AC13" s="190" t="s">
        <v>554</v>
      </c>
      <c r="AD13" s="192">
        <v>255</v>
      </c>
    </row>
    <row r="14" spans="1:37" ht="36.6" thickBot="1">
      <c r="A14" s="188" t="s">
        <v>103</v>
      </c>
      <c r="B14" s="189" t="s">
        <v>757</v>
      </c>
      <c r="C14" s="184" t="s">
        <v>758</v>
      </c>
      <c r="D14" s="187" t="s">
        <v>759</v>
      </c>
      <c r="E14" s="187" t="s">
        <v>554</v>
      </c>
      <c r="F14" s="192">
        <v>255</v>
      </c>
      <c r="G14" s="200" t="s">
        <v>760</v>
      </c>
      <c r="H14" s="201" t="s">
        <v>761</v>
      </c>
      <c r="I14" s="201" t="s">
        <v>762</v>
      </c>
      <c r="J14" s="201" t="s">
        <v>763</v>
      </c>
      <c r="K14" s="201" t="s">
        <v>554</v>
      </c>
      <c r="L14" s="202">
        <v>40</v>
      </c>
      <c r="M14" s="188" t="s">
        <v>113</v>
      </c>
      <c r="N14" s="189" t="s">
        <v>730</v>
      </c>
      <c r="O14" s="187" t="s">
        <v>731</v>
      </c>
      <c r="P14" s="187" t="s">
        <v>732</v>
      </c>
      <c r="Q14" s="187" t="s">
        <v>554</v>
      </c>
      <c r="R14" s="186">
        <v>255</v>
      </c>
      <c r="S14" s="188" t="s">
        <v>125</v>
      </c>
      <c r="T14" s="189" t="s">
        <v>767</v>
      </c>
      <c r="U14" s="189" t="s">
        <v>768</v>
      </c>
      <c r="V14" s="190" t="s">
        <v>769</v>
      </c>
      <c r="W14" s="191" t="s">
        <v>554</v>
      </c>
      <c r="X14" s="190">
        <v>255</v>
      </c>
      <c r="Y14" s="188" t="s">
        <v>673</v>
      </c>
      <c r="Z14" s="189" t="s">
        <v>770</v>
      </c>
      <c r="AA14" s="189" t="s">
        <v>771</v>
      </c>
      <c r="AB14" s="190" t="s">
        <v>772</v>
      </c>
      <c r="AC14" s="190" t="s">
        <v>554</v>
      </c>
      <c r="AD14" s="192">
        <v>255</v>
      </c>
    </row>
    <row r="15" spans="1:37" ht="36">
      <c r="A15" s="188" t="s">
        <v>773</v>
      </c>
      <c r="B15" s="189" t="s">
        <v>774</v>
      </c>
      <c r="C15" s="184" t="s">
        <v>775</v>
      </c>
      <c r="D15" s="187" t="s">
        <v>776</v>
      </c>
      <c r="E15" s="187" t="s">
        <v>554</v>
      </c>
      <c r="F15" s="192">
        <v>255</v>
      </c>
      <c r="G15" s="203"/>
      <c r="H15" s="203"/>
      <c r="I15" s="203"/>
      <c r="J15" s="203"/>
      <c r="K15" s="203"/>
      <c r="L15" s="203"/>
      <c r="M15" s="188" t="s">
        <v>703</v>
      </c>
      <c r="N15" s="189" t="s">
        <v>747</v>
      </c>
      <c r="O15" s="187" t="s">
        <v>748</v>
      </c>
      <c r="P15" s="187" t="s">
        <v>749</v>
      </c>
      <c r="Q15" s="187" t="s">
        <v>554</v>
      </c>
      <c r="R15" s="186">
        <v>255</v>
      </c>
      <c r="S15" s="188" t="s">
        <v>780</v>
      </c>
      <c r="T15" s="189" t="s">
        <v>781</v>
      </c>
      <c r="U15" s="189" t="s">
        <v>782</v>
      </c>
      <c r="V15" s="190" t="s">
        <v>783</v>
      </c>
      <c r="W15" s="191" t="s">
        <v>648</v>
      </c>
      <c r="X15" s="190">
        <v>600</v>
      </c>
      <c r="Y15" s="188" t="s">
        <v>692</v>
      </c>
      <c r="Z15" s="189" t="s">
        <v>784</v>
      </c>
      <c r="AA15" s="189" t="s">
        <v>785</v>
      </c>
      <c r="AB15" s="190" t="s">
        <v>786</v>
      </c>
      <c r="AC15" s="190" t="s">
        <v>554</v>
      </c>
      <c r="AD15" s="192">
        <v>255</v>
      </c>
    </row>
    <row r="16" spans="1:37" ht="36">
      <c r="A16" s="188" t="s">
        <v>787</v>
      </c>
      <c r="B16" s="189" t="s">
        <v>788</v>
      </c>
      <c r="C16" s="184" t="s">
        <v>789</v>
      </c>
      <c r="D16" s="187" t="s">
        <v>790</v>
      </c>
      <c r="E16" s="187" t="s">
        <v>554</v>
      </c>
      <c r="F16" s="192">
        <v>255</v>
      </c>
      <c r="G16" s="203"/>
      <c r="H16" s="203"/>
      <c r="I16" s="203"/>
      <c r="J16" s="203"/>
      <c r="K16" s="203"/>
      <c r="L16" s="203"/>
      <c r="M16" s="188" t="s">
        <v>114</v>
      </c>
      <c r="N16" s="189" t="s">
        <v>764</v>
      </c>
      <c r="O16" s="187" t="s">
        <v>765</v>
      </c>
      <c r="P16" s="187" t="s">
        <v>766</v>
      </c>
      <c r="Q16" s="187" t="s">
        <v>554</v>
      </c>
      <c r="R16" s="186">
        <v>255</v>
      </c>
      <c r="S16" s="188" t="s">
        <v>794</v>
      </c>
      <c r="T16" s="189" t="s">
        <v>795</v>
      </c>
      <c r="U16" s="189" t="s">
        <v>796</v>
      </c>
      <c r="V16" s="190" t="s">
        <v>797</v>
      </c>
      <c r="W16" s="191" t="s">
        <v>554</v>
      </c>
      <c r="X16" s="190">
        <v>40</v>
      </c>
      <c r="Y16" s="188" t="s">
        <v>103</v>
      </c>
      <c r="Z16" s="189" t="s">
        <v>798</v>
      </c>
      <c r="AA16" s="189" t="s">
        <v>799</v>
      </c>
      <c r="AB16" s="190" t="s">
        <v>800</v>
      </c>
      <c r="AC16" s="190" t="s">
        <v>554</v>
      </c>
      <c r="AD16" s="192">
        <v>255</v>
      </c>
    </row>
    <row r="17" spans="1:30" ht="18.600000000000001" thickBot="1">
      <c r="A17" s="188" t="s">
        <v>107</v>
      </c>
      <c r="B17" s="189" t="s">
        <v>801</v>
      </c>
      <c r="C17" s="184" t="s">
        <v>802</v>
      </c>
      <c r="D17" s="187" t="s">
        <v>803</v>
      </c>
      <c r="E17" s="187" t="s">
        <v>554</v>
      </c>
      <c r="F17" s="192">
        <v>255</v>
      </c>
      <c r="G17" s="203"/>
      <c r="I17" s="203"/>
      <c r="J17" s="203"/>
      <c r="K17" s="203"/>
      <c r="L17" s="203"/>
      <c r="M17" s="188" t="s">
        <v>101</v>
      </c>
      <c r="N17" s="189" t="s">
        <v>777</v>
      </c>
      <c r="O17" s="187" t="s">
        <v>778</v>
      </c>
      <c r="P17" s="187" t="s">
        <v>779</v>
      </c>
      <c r="Q17" s="187" t="s">
        <v>554</v>
      </c>
      <c r="R17" s="186">
        <v>255</v>
      </c>
      <c r="S17" s="200" t="s">
        <v>285</v>
      </c>
      <c r="T17" s="204" t="s">
        <v>807</v>
      </c>
      <c r="U17" s="204" t="s">
        <v>808</v>
      </c>
      <c r="V17" s="205" t="s">
        <v>809</v>
      </c>
      <c r="W17" s="206" t="s">
        <v>554</v>
      </c>
      <c r="X17" s="205">
        <v>40</v>
      </c>
      <c r="Y17" s="188" t="s">
        <v>773</v>
      </c>
      <c r="Z17" s="189" t="s">
        <v>810</v>
      </c>
      <c r="AA17" s="189" t="s">
        <v>811</v>
      </c>
      <c r="AB17" s="190" t="s">
        <v>812</v>
      </c>
      <c r="AC17" s="190" t="s">
        <v>554</v>
      </c>
      <c r="AD17" s="192">
        <v>255</v>
      </c>
    </row>
    <row r="18" spans="1:30" ht="54">
      <c r="A18" s="188" t="s">
        <v>244</v>
      </c>
      <c r="B18" s="189" t="s">
        <v>813</v>
      </c>
      <c r="C18" s="184" t="s">
        <v>814</v>
      </c>
      <c r="D18" s="187" t="s">
        <v>815</v>
      </c>
      <c r="E18" s="187" t="s">
        <v>648</v>
      </c>
      <c r="F18" s="207">
        <v>100000</v>
      </c>
      <c r="G18" s="203"/>
      <c r="I18" s="203"/>
      <c r="J18" s="203"/>
      <c r="K18" s="203"/>
      <c r="L18" s="203"/>
      <c r="M18" s="188" t="s">
        <v>102</v>
      </c>
      <c r="N18" s="189" t="s">
        <v>791</v>
      </c>
      <c r="O18" s="187" t="s">
        <v>792</v>
      </c>
      <c r="P18" s="187" t="s">
        <v>793</v>
      </c>
      <c r="Q18" s="187" t="s">
        <v>554</v>
      </c>
      <c r="R18" s="186">
        <v>255</v>
      </c>
      <c r="Y18" s="188" t="s">
        <v>133</v>
      </c>
      <c r="Z18" s="189" t="s">
        <v>819</v>
      </c>
      <c r="AA18" s="189" t="s">
        <v>820</v>
      </c>
      <c r="AB18" s="190" t="s">
        <v>821</v>
      </c>
      <c r="AC18" s="190" t="s">
        <v>554</v>
      </c>
      <c r="AD18" s="192">
        <v>255</v>
      </c>
    </row>
    <row r="19" spans="1:30" ht="72">
      <c r="A19" s="188" t="s">
        <v>822</v>
      </c>
      <c r="B19" s="189" t="s">
        <v>823</v>
      </c>
      <c r="C19" s="184" t="s">
        <v>824</v>
      </c>
      <c r="D19" s="187" t="s">
        <v>825</v>
      </c>
      <c r="E19" s="187" t="s">
        <v>728</v>
      </c>
      <c r="F19" s="192" t="s">
        <v>729</v>
      </c>
      <c r="M19" s="188" t="s">
        <v>673</v>
      </c>
      <c r="N19" s="189" t="s">
        <v>804</v>
      </c>
      <c r="O19" s="187" t="s">
        <v>805</v>
      </c>
      <c r="P19" s="187" t="s">
        <v>806</v>
      </c>
      <c r="Q19" s="187" t="s">
        <v>554</v>
      </c>
      <c r="R19" s="186">
        <v>255</v>
      </c>
      <c r="Y19" s="188" t="s">
        <v>134</v>
      </c>
      <c r="Z19" s="189" t="s">
        <v>829</v>
      </c>
      <c r="AA19" s="189" t="s">
        <v>830</v>
      </c>
      <c r="AB19" s="190" t="s">
        <v>831</v>
      </c>
      <c r="AC19" s="190" t="s">
        <v>554</v>
      </c>
      <c r="AD19" s="192">
        <v>255</v>
      </c>
    </row>
    <row r="20" spans="1:30" ht="18">
      <c r="A20" s="188" t="s">
        <v>832</v>
      </c>
      <c r="B20" s="189" t="s">
        <v>833</v>
      </c>
      <c r="C20" s="184" t="s">
        <v>834</v>
      </c>
      <c r="D20" s="187" t="s">
        <v>835</v>
      </c>
      <c r="E20" s="187" t="s">
        <v>554</v>
      </c>
      <c r="F20" s="192">
        <v>40</v>
      </c>
      <c r="M20" s="188" t="s">
        <v>692</v>
      </c>
      <c r="N20" s="189" t="s">
        <v>816</v>
      </c>
      <c r="O20" s="187" t="s">
        <v>817</v>
      </c>
      <c r="P20" s="187" t="s">
        <v>818</v>
      </c>
      <c r="Q20" s="187" t="s">
        <v>554</v>
      </c>
      <c r="R20" s="186">
        <v>255</v>
      </c>
      <c r="Y20" s="188" t="s">
        <v>135</v>
      </c>
      <c r="Z20" s="189" t="s">
        <v>839</v>
      </c>
      <c r="AA20" s="189" t="s">
        <v>840</v>
      </c>
      <c r="AB20" s="190" t="s">
        <v>841</v>
      </c>
      <c r="AC20" s="190" t="s">
        <v>554</v>
      </c>
      <c r="AD20" s="192">
        <v>255</v>
      </c>
    </row>
    <row r="21" spans="1:30" ht="18">
      <c r="A21" s="197" t="s">
        <v>1043</v>
      </c>
      <c r="B21" s="189" t="s">
        <v>1044</v>
      </c>
      <c r="C21" s="184" t="s">
        <v>1045</v>
      </c>
      <c r="D21" s="187" t="s">
        <v>1046</v>
      </c>
      <c r="E21" s="363" t="s">
        <v>1064</v>
      </c>
      <c r="F21" s="364">
        <v>255</v>
      </c>
      <c r="M21" s="188" t="s">
        <v>103</v>
      </c>
      <c r="N21" s="189" t="s">
        <v>826</v>
      </c>
      <c r="O21" s="187" t="s">
        <v>827</v>
      </c>
      <c r="P21" s="187" t="s">
        <v>828</v>
      </c>
      <c r="Q21" s="187" t="s">
        <v>554</v>
      </c>
      <c r="R21" s="186">
        <v>255</v>
      </c>
      <c r="Y21" s="188"/>
      <c r="Z21" s="189"/>
      <c r="AA21" s="189"/>
      <c r="AB21" s="190"/>
      <c r="AC21" s="190"/>
      <c r="AD21" s="192"/>
    </row>
    <row r="22" spans="1:30" ht="36">
      <c r="A22" s="197" t="s">
        <v>1047</v>
      </c>
      <c r="B22" s="359" t="s">
        <v>1048</v>
      </c>
      <c r="C22" s="184" t="s">
        <v>1049</v>
      </c>
      <c r="D22" s="187" t="s">
        <v>1050</v>
      </c>
      <c r="E22" s="363" t="s">
        <v>1065</v>
      </c>
      <c r="F22" s="365">
        <v>100000</v>
      </c>
      <c r="M22" s="188"/>
      <c r="N22" s="189"/>
      <c r="O22" s="187"/>
      <c r="P22" s="187"/>
      <c r="Q22" s="187"/>
      <c r="R22" s="186"/>
      <c r="Y22" s="188"/>
      <c r="Z22" s="189"/>
      <c r="AA22" s="189"/>
      <c r="AB22" s="190"/>
      <c r="AC22" s="190"/>
      <c r="AD22" s="192"/>
    </row>
    <row r="23" spans="1:30" ht="18">
      <c r="A23" s="197" t="s">
        <v>1051</v>
      </c>
      <c r="B23" s="359" t="s">
        <v>1052</v>
      </c>
      <c r="C23" s="184" t="s">
        <v>1053</v>
      </c>
      <c r="D23" s="187" t="s">
        <v>1054</v>
      </c>
      <c r="E23" s="363" t="s">
        <v>1064</v>
      </c>
      <c r="F23" s="366">
        <v>40</v>
      </c>
      <c r="M23" s="188"/>
      <c r="N23" s="189"/>
      <c r="O23" s="187"/>
      <c r="P23" s="187"/>
      <c r="Q23" s="187"/>
      <c r="R23" s="186"/>
      <c r="Y23" s="188"/>
      <c r="Z23" s="189"/>
      <c r="AA23" s="189"/>
      <c r="AB23" s="190"/>
      <c r="AC23" s="190"/>
      <c r="AD23" s="192"/>
    </row>
    <row r="24" spans="1:30" ht="18.600000000000001" thickBot="1">
      <c r="A24" s="200" t="s">
        <v>842</v>
      </c>
      <c r="B24" s="204" t="s">
        <v>843</v>
      </c>
      <c r="C24" s="204" t="s">
        <v>844</v>
      </c>
      <c r="D24" s="205" t="s">
        <v>845</v>
      </c>
      <c r="E24" s="205" t="s">
        <v>554</v>
      </c>
      <c r="F24" s="209">
        <v>40</v>
      </c>
      <c r="M24" s="188" t="s">
        <v>773</v>
      </c>
      <c r="N24" s="189" t="s">
        <v>836</v>
      </c>
      <c r="O24" s="187" t="s">
        <v>837</v>
      </c>
      <c r="P24" s="187" t="s">
        <v>838</v>
      </c>
      <c r="Q24" s="187" t="s">
        <v>554</v>
      </c>
      <c r="R24" s="186">
        <v>255</v>
      </c>
      <c r="Y24" s="188" t="s">
        <v>136</v>
      </c>
      <c r="Z24" s="189" t="s">
        <v>849</v>
      </c>
      <c r="AA24" s="189" t="s">
        <v>850</v>
      </c>
      <c r="AB24" s="190" t="s">
        <v>851</v>
      </c>
      <c r="AC24" s="190" t="s">
        <v>554</v>
      </c>
      <c r="AD24" s="192">
        <v>255</v>
      </c>
    </row>
    <row r="25" spans="1:30" ht="18">
      <c r="A25" s="203"/>
      <c r="B25" s="203"/>
      <c r="C25" s="203"/>
      <c r="D25" s="203"/>
      <c r="E25" s="203"/>
      <c r="F25" s="203"/>
      <c r="M25" s="188" t="s">
        <v>787</v>
      </c>
      <c r="N25" s="189" t="s">
        <v>846</v>
      </c>
      <c r="O25" s="187" t="s">
        <v>847</v>
      </c>
      <c r="P25" s="187" t="s">
        <v>848</v>
      </c>
      <c r="Q25" s="187" t="s">
        <v>554</v>
      </c>
      <c r="R25" s="186">
        <v>255</v>
      </c>
      <c r="Y25" s="188" t="s">
        <v>138</v>
      </c>
      <c r="Z25" s="189" t="s">
        <v>856</v>
      </c>
      <c r="AA25" s="189" t="s">
        <v>857</v>
      </c>
      <c r="AB25" s="190" t="s">
        <v>858</v>
      </c>
      <c r="AC25" s="190" t="s">
        <v>859</v>
      </c>
      <c r="AD25" s="192">
        <v>18</v>
      </c>
    </row>
    <row r="26" spans="1:30" ht="18">
      <c r="M26" s="188" t="s">
        <v>852</v>
      </c>
      <c r="N26" s="189" t="s">
        <v>853</v>
      </c>
      <c r="O26" s="187" t="s">
        <v>854</v>
      </c>
      <c r="P26" s="187" t="s">
        <v>855</v>
      </c>
      <c r="Q26" s="187" t="s">
        <v>554</v>
      </c>
      <c r="R26" s="186">
        <v>255</v>
      </c>
      <c r="Y26" s="188" t="s">
        <v>137</v>
      </c>
      <c r="Z26" s="189" t="s">
        <v>864</v>
      </c>
      <c r="AA26" s="189" t="s">
        <v>865</v>
      </c>
      <c r="AB26" s="190" t="s">
        <v>866</v>
      </c>
      <c r="AC26" s="190" t="s">
        <v>859</v>
      </c>
      <c r="AD26" s="192">
        <v>18</v>
      </c>
    </row>
    <row r="27" spans="1:30" ht="18">
      <c r="M27" s="188" t="s">
        <v>860</v>
      </c>
      <c r="N27" s="189" t="s">
        <v>861</v>
      </c>
      <c r="O27" s="187" t="s">
        <v>862</v>
      </c>
      <c r="P27" s="187" t="s">
        <v>863</v>
      </c>
      <c r="Q27" s="187" t="s">
        <v>554</v>
      </c>
      <c r="R27" s="186">
        <v>255</v>
      </c>
      <c r="Y27" s="188" t="s">
        <v>140</v>
      </c>
      <c r="Z27" s="189" t="s">
        <v>870</v>
      </c>
      <c r="AA27" s="189" t="s">
        <v>871</v>
      </c>
      <c r="AB27" s="190" t="s">
        <v>872</v>
      </c>
      <c r="AC27" s="190" t="s">
        <v>859</v>
      </c>
      <c r="AD27" s="192">
        <v>18</v>
      </c>
    </row>
    <row r="28" spans="1:30" ht="54">
      <c r="M28" s="188" t="s">
        <v>242</v>
      </c>
      <c r="N28" s="189" t="s">
        <v>867</v>
      </c>
      <c r="O28" s="187" t="s">
        <v>868</v>
      </c>
      <c r="P28" s="187" t="s">
        <v>869</v>
      </c>
      <c r="Q28" s="187" t="s">
        <v>648</v>
      </c>
      <c r="R28" s="210">
        <v>100000</v>
      </c>
      <c r="Y28" s="188" t="s">
        <v>139</v>
      </c>
      <c r="Z28" s="189" t="s">
        <v>876</v>
      </c>
      <c r="AA28" s="189" t="s">
        <v>877</v>
      </c>
      <c r="AB28" s="190" t="s">
        <v>878</v>
      </c>
      <c r="AC28" s="190" t="s">
        <v>859</v>
      </c>
      <c r="AD28" s="192">
        <v>18</v>
      </c>
    </row>
    <row r="29" spans="1:30" ht="18">
      <c r="M29" s="188" t="s">
        <v>832</v>
      </c>
      <c r="N29" s="189" t="s">
        <v>873</v>
      </c>
      <c r="O29" s="187" t="s">
        <v>874</v>
      </c>
      <c r="P29" s="187" t="s">
        <v>875</v>
      </c>
      <c r="Q29" s="187" t="s">
        <v>554</v>
      </c>
      <c r="R29" s="186">
        <v>40</v>
      </c>
      <c r="Y29" s="188" t="s">
        <v>882</v>
      </c>
      <c r="Z29" s="189" t="s">
        <v>883</v>
      </c>
      <c r="AA29" s="189" t="s">
        <v>884</v>
      </c>
      <c r="AB29" s="190" t="s">
        <v>885</v>
      </c>
      <c r="AC29" s="190" t="s">
        <v>554</v>
      </c>
      <c r="AD29" s="192">
        <v>7</v>
      </c>
    </row>
    <row r="30" spans="1:30" ht="18.600000000000001" thickBot="1">
      <c r="M30" s="200" t="s">
        <v>842</v>
      </c>
      <c r="N30" s="204" t="s">
        <v>879</v>
      </c>
      <c r="O30" s="205" t="s">
        <v>880</v>
      </c>
      <c r="P30" s="205" t="s">
        <v>881</v>
      </c>
      <c r="Q30" s="205" t="s">
        <v>554</v>
      </c>
      <c r="R30" s="202">
        <v>40</v>
      </c>
      <c r="Y30" s="188" t="s">
        <v>141</v>
      </c>
      <c r="Z30" s="189" t="s">
        <v>886</v>
      </c>
      <c r="AA30" s="189" t="s">
        <v>887</v>
      </c>
      <c r="AB30" s="190" t="s">
        <v>888</v>
      </c>
      <c r="AC30" s="190" t="s">
        <v>554</v>
      </c>
      <c r="AD30" s="192">
        <v>7</v>
      </c>
    </row>
    <row r="31" spans="1:30" ht="18">
      <c r="M31" s="203"/>
      <c r="N31" s="203"/>
      <c r="O31" s="203"/>
      <c r="P31" s="203"/>
      <c r="Q31" s="203"/>
      <c r="R31" s="203"/>
      <c r="Y31" s="188" t="s">
        <v>142</v>
      </c>
      <c r="Z31" s="189" t="s">
        <v>889</v>
      </c>
      <c r="AA31" s="189" t="s">
        <v>890</v>
      </c>
      <c r="AB31" s="190" t="s">
        <v>891</v>
      </c>
      <c r="AC31" s="190" t="s">
        <v>554</v>
      </c>
      <c r="AD31" s="192">
        <v>7</v>
      </c>
    </row>
    <row r="32" spans="1:30" ht="18">
      <c r="M32" s="203"/>
      <c r="N32" s="203"/>
      <c r="O32" s="203"/>
      <c r="P32" s="203"/>
      <c r="Q32" s="203"/>
      <c r="R32" s="203"/>
      <c r="Y32" s="188" t="s">
        <v>144</v>
      </c>
      <c r="Z32" s="189" t="s">
        <v>892</v>
      </c>
      <c r="AA32" s="189" t="s">
        <v>893</v>
      </c>
      <c r="AB32" s="190" t="s">
        <v>894</v>
      </c>
      <c r="AC32" s="190" t="s">
        <v>859</v>
      </c>
      <c r="AD32" s="192">
        <v>14</v>
      </c>
    </row>
    <row r="33" spans="9:42" ht="18">
      <c r="M33" s="203"/>
      <c r="N33" s="203"/>
      <c r="O33" s="203"/>
      <c r="P33" s="203"/>
      <c r="Q33" s="203"/>
      <c r="R33" s="203"/>
      <c r="Y33" s="188" t="s">
        <v>143</v>
      </c>
      <c r="Z33" s="189" t="s">
        <v>895</v>
      </c>
      <c r="AA33" s="189" t="s">
        <v>896</v>
      </c>
      <c r="AB33" s="190" t="s">
        <v>897</v>
      </c>
      <c r="AC33" s="190" t="s">
        <v>859</v>
      </c>
      <c r="AD33" s="192">
        <v>14</v>
      </c>
    </row>
    <row r="34" spans="9:42" ht="18">
      <c r="M34" s="203"/>
      <c r="N34" s="203"/>
      <c r="O34" s="203"/>
      <c r="P34" s="203"/>
      <c r="Q34" s="203"/>
      <c r="R34" s="203"/>
      <c r="Y34" s="188" t="s">
        <v>898</v>
      </c>
      <c r="Z34" s="189" t="s">
        <v>899</v>
      </c>
      <c r="AA34" s="189" t="s">
        <v>900</v>
      </c>
      <c r="AB34" s="190" t="s">
        <v>901</v>
      </c>
      <c r="AC34" s="190" t="s">
        <v>554</v>
      </c>
      <c r="AD34" s="192">
        <v>7</v>
      </c>
    </row>
    <row r="35" spans="9:42" ht="18">
      <c r="I35" s="203"/>
      <c r="J35" s="203"/>
      <c r="K35" s="203"/>
      <c r="M35" s="203"/>
      <c r="N35" s="203"/>
      <c r="O35" s="203"/>
      <c r="P35" s="203"/>
      <c r="Q35" s="203"/>
      <c r="R35" s="203"/>
      <c r="Y35" s="188" t="s">
        <v>902</v>
      </c>
      <c r="Z35" s="189" t="s">
        <v>903</v>
      </c>
      <c r="AA35" s="189" t="s">
        <v>904</v>
      </c>
      <c r="AB35" s="190" t="s">
        <v>905</v>
      </c>
      <c r="AC35" s="190" t="s">
        <v>859</v>
      </c>
      <c r="AD35" s="192">
        <v>40</v>
      </c>
    </row>
    <row r="36" spans="9:42" ht="18">
      <c r="I36" s="203"/>
      <c r="J36" s="203"/>
      <c r="K36" s="203"/>
      <c r="Y36" s="188" t="s">
        <v>145</v>
      </c>
      <c r="Z36" s="189" t="s">
        <v>906</v>
      </c>
      <c r="AA36" s="189" t="s">
        <v>907</v>
      </c>
      <c r="AB36" s="190" t="s">
        <v>908</v>
      </c>
      <c r="AC36" s="190" t="s">
        <v>554</v>
      </c>
      <c r="AD36" s="192">
        <v>255</v>
      </c>
    </row>
    <row r="37" spans="9:42" ht="18">
      <c r="Y37" s="188" t="s">
        <v>146</v>
      </c>
      <c r="Z37" s="189" t="s">
        <v>909</v>
      </c>
      <c r="AA37" s="189" t="s">
        <v>910</v>
      </c>
      <c r="AB37" s="190" t="s">
        <v>911</v>
      </c>
      <c r="AC37" s="190" t="s">
        <v>554</v>
      </c>
      <c r="AD37" s="192">
        <v>255</v>
      </c>
    </row>
    <row r="38" spans="9:42" ht="18">
      <c r="Y38" s="188" t="s">
        <v>147</v>
      </c>
      <c r="Z38" s="189" t="s">
        <v>912</v>
      </c>
      <c r="AA38" s="189" t="s">
        <v>913</v>
      </c>
      <c r="AB38" s="190" t="s">
        <v>914</v>
      </c>
      <c r="AC38" s="190" t="s">
        <v>554</v>
      </c>
      <c r="AD38" s="192">
        <v>255</v>
      </c>
    </row>
    <row r="39" spans="9:42" ht="18">
      <c r="Y39" s="188" t="s">
        <v>148</v>
      </c>
      <c r="Z39" s="189" t="s">
        <v>915</v>
      </c>
      <c r="AA39" s="189" t="s">
        <v>916</v>
      </c>
      <c r="AB39" s="190" t="s">
        <v>917</v>
      </c>
      <c r="AC39" s="190" t="s">
        <v>554</v>
      </c>
      <c r="AD39" s="192">
        <v>22</v>
      </c>
    </row>
    <row r="40" spans="9:42" ht="18">
      <c r="Y40" s="188" t="s">
        <v>1025</v>
      </c>
      <c r="Z40" s="189" t="s">
        <v>1021</v>
      </c>
      <c r="AA40" s="189" t="s">
        <v>1022</v>
      </c>
      <c r="AB40" s="189" t="s">
        <v>1023</v>
      </c>
      <c r="AC40" s="190" t="s">
        <v>554</v>
      </c>
      <c r="AD40" s="192">
        <v>255</v>
      </c>
    </row>
    <row r="41" spans="9:42" ht="18">
      <c r="Y41" s="188" t="s">
        <v>794</v>
      </c>
      <c r="Z41" s="189" t="s">
        <v>918</v>
      </c>
      <c r="AA41" s="189" t="s">
        <v>919</v>
      </c>
      <c r="AB41" s="190" t="s">
        <v>920</v>
      </c>
      <c r="AC41" s="190" t="s">
        <v>554</v>
      </c>
      <c r="AD41" s="192">
        <v>40</v>
      </c>
      <c r="AM41" s="211"/>
      <c r="AN41" s="211"/>
      <c r="AO41" s="211"/>
      <c r="AP41" s="211"/>
    </row>
    <row r="42" spans="9:42" ht="18.600000000000001" thickBot="1">
      <c r="Y42" s="200" t="s">
        <v>285</v>
      </c>
      <c r="Z42" s="204" t="s">
        <v>921</v>
      </c>
      <c r="AA42" s="204" t="s">
        <v>922</v>
      </c>
      <c r="AB42" s="205" t="s">
        <v>923</v>
      </c>
      <c r="AC42" s="205" t="s">
        <v>554</v>
      </c>
      <c r="AD42" s="209">
        <v>40</v>
      </c>
    </row>
    <row r="43" spans="9:42">
      <c r="AE43" s="374"/>
      <c r="AF43" s="374"/>
      <c r="AG43" s="374"/>
      <c r="AH43" s="374"/>
      <c r="AI43" s="374"/>
      <c r="AJ43" s="374"/>
    </row>
    <row r="44" spans="9:42">
      <c r="AE44" s="374"/>
      <c r="AF44" s="374"/>
      <c r="AG44" s="374"/>
      <c r="AH44" s="374"/>
      <c r="AI44" s="374"/>
      <c r="AJ44" s="374"/>
    </row>
    <row r="45" spans="9:42">
      <c r="AE45" s="374"/>
      <c r="AF45" s="374"/>
      <c r="AG45" s="374"/>
      <c r="AH45" s="374"/>
      <c r="AI45" s="374"/>
      <c r="AJ45" s="374"/>
    </row>
    <row r="46" spans="9:42">
      <c r="AE46" s="374"/>
      <c r="AF46" s="374"/>
      <c r="AG46" s="374"/>
      <c r="AH46" s="374"/>
      <c r="AI46" s="374"/>
      <c r="AJ46" s="374"/>
    </row>
  </sheetData>
  <sheetProtection algorithmName="SHA-512" hashValue="hDXCpSDEzxOg8e0zSW4jMzoZeeYZMqpWxRxGaCg9r1hw7qyQGuP9bqRE7/9KKQbWJSYssQT40jGo6tJBXUt0mw==" saltValue="seI2Q7UEQVhScxH4aqqwTA==" spinCount="100000" sheet="1" selectLockedCells="1" selectUnlockedCells="1"/>
  <dataConsolidate/>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D7CBE-D801-4C89-8DDF-D77E9265C9F2}">
  <sheetPr codeName="Sheet12"/>
  <dimension ref="A1:I53"/>
  <sheetViews>
    <sheetView showGridLines="0" workbookViewId="0"/>
  </sheetViews>
  <sheetFormatPr defaultColWidth="9" defaultRowHeight="18"/>
  <cols>
    <col min="1" max="1" width="15.6640625" style="42" customWidth="1"/>
    <col min="2" max="2" width="28.6640625" style="42" customWidth="1"/>
    <col min="3" max="3" width="16.6640625" style="42" customWidth="1"/>
    <col min="4" max="4" width="19" style="42" customWidth="1"/>
    <col min="5" max="5" width="28.6640625" style="42" customWidth="1"/>
    <col min="6" max="6" width="9" style="42"/>
    <col min="7" max="7" width="23.44140625" style="42" bestFit="1" customWidth="1"/>
    <col min="8" max="8" width="19" style="42" bestFit="1" customWidth="1"/>
    <col min="9" max="9" width="38.6640625" style="42" customWidth="1"/>
    <col min="10" max="16384" width="9" style="42"/>
  </cols>
  <sheetData>
    <row r="1" spans="1:9" s="45" customFormat="1" ht="22.35" customHeight="1">
      <c r="A1" s="51" t="s">
        <v>431</v>
      </c>
      <c r="B1" s="55"/>
      <c r="C1" s="55"/>
      <c r="D1" s="55"/>
    </row>
    <row r="2" spans="1:9" ht="22.35" customHeight="1">
      <c r="A2" s="54" t="s">
        <v>432</v>
      </c>
      <c r="B2" s="278"/>
      <c r="C2" s="55"/>
      <c r="D2" s="55"/>
    </row>
    <row r="3" spans="1:9" ht="22.35" customHeight="1">
      <c r="A3" s="54" t="s">
        <v>433</v>
      </c>
      <c r="B3" s="279"/>
      <c r="C3" s="56"/>
      <c r="D3" s="56"/>
    </row>
    <row r="4" spans="1:9" ht="22.35" customHeight="1">
      <c r="A4" s="59" t="s">
        <v>434</v>
      </c>
      <c r="B4" s="280" t="s">
        <v>435</v>
      </c>
      <c r="C4" s="56"/>
      <c r="D4" s="56"/>
    </row>
    <row r="5" spans="1:9" ht="22.35" customHeight="1">
      <c r="A5" s="45" t="s">
        <v>436</v>
      </c>
    </row>
    <row r="6" spans="1:9" ht="22.35" customHeight="1">
      <c r="A6" s="45"/>
    </row>
    <row r="7" spans="1:9" ht="22.35" customHeight="1">
      <c r="A7" s="44" t="s">
        <v>437</v>
      </c>
      <c r="G7" s="44" t="s">
        <v>438</v>
      </c>
    </row>
    <row r="8" spans="1:9" s="45" customFormat="1" ht="22.35" customHeight="1">
      <c r="A8" s="50" t="s">
        <v>439</v>
      </c>
      <c r="B8" s="50" t="s">
        <v>440</v>
      </c>
      <c r="C8" s="50" t="s">
        <v>441</v>
      </c>
      <c r="D8" s="50" t="s">
        <v>442</v>
      </c>
      <c r="E8" s="53" t="s">
        <v>443</v>
      </c>
      <c r="G8" s="50" t="s">
        <v>444</v>
      </c>
      <c r="H8" s="50" t="s">
        <v>445</v>
      </c>
      <c r="I8" s="53" t="s">
        <v>443</v>
      </c>
    </row>
    <row r="9" spans="1:9" s="45" customFormat="1" ht="22.35" customHeight="1">
      <c r="A9" s="46">
        <v>1</v>
      </c>
      <c r="B9" s="274"/>
      <c r="C9" s="274"/>
      <c r="D9" s="275"/>
      <c r="E9" s="52" t="str">
        <f>IF(COUNTIF(テーブル611[ヘッダー名], B9)&gt;1, "ヘッダー名が重複しています", "")</f>
        <v/>
      </c>
      <c r="G9" s="46" t="s">
        <v>446</v>
      </c>
      <c r="H9" s="274"/>
      <c r="I9" s="52" t="str">
        <f>IF(AND(NOT(ISBLANK(テーブル712[[#This Row],[対応するヘッダー名]])), COUNTIF(テーブル611[ヘッダー名],テーブル712[[#This Row],[対応するヘッダー名]]) = 0), "左の表に存在するヘッダー名を指定してください", "")</f>
        <v/>
      </c>
    </row>
    <row r="10" spans="1:9" s="45" customFormat="1" ht="22.35" customHeight="1">
      <c r="A10" s="46">
        <v>2</v>
      </c>
      <c r="B10" s="274"/>
      <c r="C10" s="274"/>
      <c r="D10" s="275"/>
      <c r="E10" s="52" t="str">
        <f>IF(COUNTIF(テーブル611[ヘッダー名], B10)&gt;1, "ヘッダー名が重複しています", "")</f>
        <v/>
      </c>
      <c r="G10" s="46" t="s">
        <v>447</v>
      </c>
      <c r="H10" s="274"/>
      <c r="I10" s="52"/>
    </row>
    <row r="11" spans="1:9" s="45" customFormat="1" ht="22.35" customHeight="1">
      <c r="A11" s="46">
        <v>3</v>
      </c>
      <c r="B11" s="274"/>
      <c r="C11" s="274"/>
      <c r="D11" s="275"/>
      <c r="E11" s="52" t="str">
        <f>IF(COUNTIF(テーブル611[ヘッダー名], B11)&gt;1, "ヘッダー名が重複しています", "")</f>
        <v/>
      </c>
      <c r="G11" s="46" t="s">
        <v>448</v>
      </c>
      <c r="H11" s="274"/>
      <c r="I11" s="52"/>
    </row>
    <row r="12" spans="1:9" s="45" customFormat="1" ht="22.35" customHeight="1">
      <c r="A12" s="46">
        <v>4</v>
      </c>
      <c r="B12" s="274"/>
      <c r="C12" s="274"/>
      <c r="D12" s="275"/>
      <c r="E12" s="52" t="str">
        <f>IF(COUNTIF(テーブル611[ヘッダー名], B12)&gt;1, "ヘッダー名が重複しています", "")</f>
        <v/>
      </c>
      <c r="G12" s="46" t="s">
        <v>449</v>
      </c>
      <c r="H12" s="274"/>
      <c r="I12" s="52" t="s">
        <v>450</v>
      </c>
    </row>
    <row r="13" spans="1:9" s="45" customFormat="1" ht="22.35" customHeight="1">
      <c r="A13" s="46">
        <v>5</v>
      </c>
      <c r="B13" s="274"/>
      <c r="C13" s="274"/>
      <c r="D13" s="275"/>
      <c r="E13" s="52" t="str">
        <f>IF(COUNTIF(テーブル611[ヘッダー名], B13)&gt;1, "ヘッダー名が重複しています", "")</f>
        <v/>
      </c>
      <c r="G13" s="46" t="s">
        <v>197</v>
      </c>
      <c r="H13" s="274"/>
      <c r="I13" s="52" t="s">
        <v>450</v>
      </c>
    </row>
    <row r="14" spans="1:9" s="45" customFormat="1" ht="22.35" customHeight="1">
      <c r="A14" s="46">
        <v>6</v>
      </c>
      <c r="B14" s="274"/>
      <c r="C14" s="274"/>
      <c r="D14" s="275"/>
      <c r="E14" s="52" t="str">
        <f>IF(COUNTIF(テーブル611[ヘッダー名], B14)&gt;1, "ヘッダー名が重複しています", "")</f>
        <v/>
      </c>
      <c r="G14" s="46" t="s">
        <v>451</v>
      </c>
      <c r="H14" s="274"/>
      <c r="I14" s="52" t="s">
        <v>450</v>
      </c>
    </row>
    <row r="15" spans="1:9" s="45" customFormat="1" ht="22.35" customHeight="1">
      <c r="A15" s="46">
        <v>7</v>
      </c>
      <c r="B15" s="274"/>
      <c r="C15" s="274"/>
      <c r="D15" s="275"/>
      <c r="E15" s="52" t="str">
        <f>IF(COUNTIF(テーブル611[ヘッダー名], B15)&gt;1, "ヘッダー名が重複しています", "")</f>
        <v/>
      </c>
      <c r="G15" s="46" t="s">
        <v>452</v>
      </c>
      <c r="H15" s="274"/>
      <c r="I15" s="52" t="s">
        <v>450</v>
      </c>
    </row>
    <row r="16" spans="1:9" s="45" customFormat="1" ht="22.35" customHeight="1">
      <c r="A16" s="46">
        <v>8</v>
      </c>
      <c r="B16" s="274"/>
      <c r="C16" s="274"/>
      <c r="D16" s="275"/>
      <c r="E16" s="52" t="str">
        <f>IF(COUNTIF(テーブル611[ヘッダー名], B16)&gt;1, "ヘッダー名が重複しています", "")</f>
        <v/>
      </c>
      <c r="G16" s="46" t="s">
        <v>453</v>
      </c>
      <c r="H16" s="274"/>
      <c r="I16" s="52" t="s">
        <v>450</v>
      </c>
    </row>
    <row r="17" spans="1:9" s="45" customFormat="1" ht="22.35" customHeight="1">
      <c r="A17" s="46">
        <v>9</v>
      </c>
      <c r="B17" s="274"/>
      <c r="C17" s="274"/>
      <c r="D17" s="275"/>
      <c r="E17" s="52" t="str">
        <f>IF(COUNTIF(テーブル611[ヘッダー名], B17)&gt;1, "ヘッダー名が重複しています", "")</f>
        <v/>
      </c>
      <c r="G17" s="46" t="s">
        <v>454</v>
      </c>
      <c r="H17" s="274"/>
      <c r="I17" s="52" t="s">
        <v>450</v>
      </c>
    </row>
    <row r="18" spans="1:9" s="45" customFormat="1" ht="22.35" customHeight="1">
      <c r="A18" s="46">
        <v>10</v>
      </c>
      <c r="B18" s="274"/>
      <c r="C18" s="274"/>
      <c r="D18" s="275"/>
      <c r="E18" s="52" t="str">
        <f>IF(COUNTIF(テーブル611[ヘッダー名], B18)&gt;1, "ヘッダー名が重複しています", "")</f>
        <v/>
      </c>
      <c r="G18" s="46" t="s">
        <v>21</v>
      </c>
      <c r="H18" s="274"/>
      <c r="I18" s="52" t="s">
        <v>450</v>
      </c>
    </row>
    <row r="19" spans="1:9" s="45" customFormat="1" ht="22.35" customHeight="1">
      <c r="A19" s="46">
        <v>11</v>
      </c>
      <c r="B19" s="274"/>
      <c r="C19" s="274"/>
      <c r="D19" s="275"/>
      <c r="E19" s="52" t="str">
        <f>IF(COUNTIF(テーブル611[ヘッダー名], B19)&gt;1, "ヘッダー名が重複しています", "")</f>
        <v/>
      </c>
      <c r="G19" s="46" t="s">
        <v>25</v>
      </c>
      <c r="H19" s="274"/>
      <c r="I19" s="52" t="s">
        <v>450</v>
      </c>
    </row>
    <row r="20" spans="1:9" s="45" customFormat="1" ht="22.35" customHeight="1">
      <c r="A20" s="46">
        <v>12</v>
      </c>
      <c r="B20" s="274"/>
      <c r="C20" s="274"/>
      <c r="D20" s="275"/>
      <c r="E20" s="52" t="str">
        <f>IF(COUNTIF(テーブル611[ヘッダー名], B20)&gt;1, "ヘッダー名が重複しています", "")</f>
        <v/>
      </c>
      <c r="G20" s="46" t="s">
        <v>455</v>
      </c>
      <c r="H20" s="274"/>
      <c r="I20" s="52" t="s">
        <v>450</v>
      </c>
    </row>
    <row r="21" spans="1:9" s="45" customFormat="1" ht="22.35" customHeight="1">
      <c r="A21" s="46">
        <v>13</v>
      </c>
      <c r="B21" s="274"/>
      <c r="C21" s="274"/>
      <c r="D21" s="275"/>
      <c r="E21" s="52" t="str">
        <f>IF(COUNTIF(テーブル611[ヘッダー名], B21)&gt;1, "ヘッダー名が重複しています", "")</f>
        <v/>
      </c>
      <c r="G21" s="46" t="s">
        <v>456</v>
      </c>
      <c r="H21" s="274"/>
      <c r="I21" s="52" t="s">
        <v>450</v>
      </c>
    </row>
    <row r="22" spans="1:9" s="45" customFormat="1" ht="22.35" customHeight="1">
      <c r="A22" s="46">
        <v>14</v>
      </c>
      <c r="B22" s="274"/>
      <c r="C22" s="274"/>
      <c r="D22" s="275"/>
      <c r="E22" s="52" t="str">
        <f>IF(COUNTIF(テーブル611[ヘッダー名], B22)&gt;1, "ヘッダー名が重複しています", "")</f>
        <v/>
      </c>
      <c r="G22" s="46" t="s">
        <v>457</v>
      </c>
      <c r="H22" s="274"/>
      <c r="I22" s="52"/>
    </row>
    <row r="23" spans="1:9" s="45" customFormat="1" ht="22.35" customHeight="1">
      <c r="A23" s="46">
        <v>15</v>
      </c>
      <c r="B23" s="274"/>
      <c r="C23" s="274"/>
      <c r="D23" s="275"/>
      <c r="E23" s="52" t="str">
        <f>IF(COUNTIF(テーブル611[ヘッダー名], B23)&gt;1, "ヘッダー名が重複しています", "")</f>
        <v/>
      </c>
      <c r="G23" s="46" t="s">
        <v>458</v>
      </c>
      <c r="H23" s="274"/>
      <c r="I23" s="52" t="s">
        <v>450</v>
      </c>
    </row>
    <row r="24" spans="1:9" s="45" customFormat="1" ht="22.35" customHeight="1">
      <c r="A24" s="46">
        <v>16</v>
      </c>
      <c r="B24" s="274"/>
      <c r="C24" s="274"/>
      <c r="D24" s="275"/>
      <c r="E24" s="52" t="str">
        <f>IF(COUNTIF(テーブル611[ヘッダー名], B24)&gt;1, "ヘッダー名が重複しています", "")</f>
        <v/>
      </c>
      <c r="G24" s="46" t="s">
        <v>177</v>
      </c>
      <c r="H24" s="274"/>
      <c r="I24" s="52" t="s">
        <v>450</v>
      </c>
    </row>
    <row r="25" spans="1:9" s="45" customFormat="1" ht="22.35" customHeight="1">
      <c r="A25" s="46">
        <v>17</v>
      </c>
      <c r="B25" s="274"/>
      <c r="C25" s="274"/>
      <c r="D25" s="275"/>
      <c r="E25" s="52" t="str">
        <f>IF(COUNTIF(テーブル611[ヘッダー名], B25)&gt;1, "ヘッダー名が重複しています", "")</f>
        <v/>
      </c>
      <c r="G25" s="46" t="s">
        <v>459</v>
      </c>
      <c r="H25" s="274"/>
      <c r="I25" s="52"/>
    </row>
    <row r="26" spans="1:9" s="45" customFormat="1" ht="22.35" customHeight="1">
      <c r="A26" s="46">
        <v>18</v>
      </c>
      <c r="B26" s="274"/>
      <c r="C26" s="274"/>
      <c r="D26" s="275"/>
      <c r="E26" s="52" t="str">
        <f>IF(COUNTIF(テーブル611[ヘッダー名], B26)&gt;1, "ヘッダー名が重複しています", "")</f>
        <v/>
      </c>
      <c r="G26" s="46" t="s">
        <v>460</v>
      </c>
      <c r="H26" s="274"/>
      <c r="I26" s="52"/>
    </row>
    <row r="27" spans="1:9" s="45" customFormat="1" ht="22.35" customHeight="1">
      <c r="A27" s="46">
        <v>19</v>
      </c>
      <c r="B27" s="274"/>
      <c r="C27" s="274"/>
      <c r="D27" s="275"/>
      <c r="E27" s="52" t="str">
        <f>IF(COUNTIF(テーブル611[ヘッダー名], B27)&gt;1, "ヘッダー名が重複しています", "")</f>
        <v/>
      </c>
      <c r="G27" s="46" t="s">
        <v>461</v>
      </c>
      <c r="H27" s="274"/>
      <c r="I27" s="52"/>
    </row>
    <row r="28" spans="1:9" s="45" customFormat="1" ht="22.35" customHeight="1">
      <c r="A28" s="46">
        <v>20</v>
      </c>
      <c r="B28" s="274"/>
      <c r="C28" s="274"/>
      <c r="D28" s="275"/>
      <c r="E28" s="52" t="str">
        <f>IF(COUNTIF(テーブル611[ヘッダー名], B28)&gt;1, "ヘッダー名が重複しています", "")</f>
        <v/>
      </c>
      <c r="G28" s="46" t="s">
        <v>462</v>
      </c>
      <c r="H28" s="274"/>
      <c r="I28" s="52"/>
    </row>
    <row r="29" spans="1:9" s="45" customFormat="1" ht="22.35" customHeight="1">
      <c r="A29" s="46">
        <v>21</v>
      </c>
      <c r="B29" s="274"/>
      <c r="C29" s="274"/>
      <c r="D29" s="275"/>
      <c r="E29" s="52" t="str">
        <f>IF(COUNTIF(テーブル611[ヘッダー名], B29)&gt;1, "ヘッダー名が重複しています", "")</f>
        <v/>
      </c>
      <c r="G29" s="46" t="s">
        <v>463</v>
      </c>
      <c r="H29" s="274"/>
      <c r="I29" s="52" t="s">
        <v>450</v>
      </c>
    </row>
    <row r="30" spans="1:9" s="45" customFormat="1" ht="22.35" customHeight="1">
      <c r="A30" s="46">
        <v>22</v>
      </c>
      <c r="B30" s="274"/>
      <c r="C30" s="274"/>
      <c r="D30" s="275"/>
      <c r="E30" s="52" t="str">
        <f>IF(COUNTIF(テーブル611[ヘッダー名], B30)&gt;1, "ヘッダー名が重複しています", "")</f>
        <v/>
      </c>
      <c r="G30" s="46" t="s">
        <v>464</v>
      </c>
      <c r="H30" s="274"/>
      <c r="I30" s="52" t="s">
        <v>450</v>
      </c>
    </row>
    <row r="31" spans="1:9" s="45" customFormat="1" ht="22.35" customHeight="1">
      <c r="A31" s="46">
        <v>23</v>
      </c>
      <c r="B31" s="274"/>
      <c r="C31" s="274"/>
      <c r="D31" s="275"/>
      <c r="E31" s="52" t="str">
        <f>IF(COUNTIF(テーブル611[ヘッダー名], B31)&gt;1, "ヘッダー名が重複しています", "")</f>
        <v/>
      </c>
      <c r="G31" s="46" t="s">
        <v>465</v>
      </c>
      <c r="H31" s="274"/>
      <c r="I31" s="52" t="s">
        <v>450</v>
      </c>
    </row>
    <row r="32" spans="1:9" s="45" customFormat="1" ht="22.35" customHeight="1">
      <c r="A32" s="46">
        <v>24</v>
      </c>
      <c r="B32" s="274"/>
      <c r="C32" s="274"/>
      <c r="D32" s="275"/>
      <c r="E32" s="52" t="str">
        <f>IF(COUNTIF(テーブル611[ヘッダー名], B32)&gt;1, "ヘッダー名が重複しています", "")</f>
        <v/>
      </c>
      <c r="G32" s="48" t="s">
        <v>466</v>
      </c>
      <c r="H32" s="276"/>
      <c r="I32" s="52" t="s">
        <v>450</v>
      </c>
    </row>
    <row r="33" spans="1:5" s="45" customFormat="1" ht="22.35" customHeight="1">
      <c r="A33" s="46">
        <v>25</v>
      </c>
      <c r="B33" s="274"/>
      <c r="C33" s="274"/>
      <c r="D33" s="275"/>
      <c r="E33" s="52" t="str">
        <f>IF(COUNTIF(テーブル611[ヘッダー名], B33)&gt;1, "ヘッダー名が重複しています", "")</f>
        <v/>
      </c>
    </row>
    <row r="34" spans="1:5" s="45" customFormat="1" ht="22.35" customHeight="1">
      <c r="A34" s="46">
        <v>26</v>
      </c>
      <c r="B34" s="274"/>
      <c r="C34" s="274"/>
      <c r="D34" s="275"/>
      <c r="E34" s="52" t="str">
        <f>IF(COUNTIF(テーブル611[ヘッダー名], B34)&gt;1, "ヘッダー名が重複しています", "")</f>
        <v/>
      </c>
    </row>
    <row r="35" spans="1:5" s="45" customFormat="1" ht="22.35" customHeight="1">
      <c r="A35" s="46">
        <v>27</v>
      </c>
      <c r="B35" s="274"/>
      <c r="C35" s="274"/>
      <c r="D35" s="275"/>
      <c r="E35" s="52" t="str">
        <f>IF(COUNTIF(テーブル611[ヘッダー名], B35)&gt;1, "ヘッダー名が重複しています", "")</f>
        <v/>
      </c>
    </row>
    <row r="36" spans="1:5" s="45" customFormat="1" ht="22.35" customHeight="1">
      <c r="A36" s="46">
        <v>28</v>
      </c>
      <c r="B36" s="274"/>
      <c r="C36" s="274"/>
      <c r="D36" s="275"/>
      <c r="E36" s="52" t="str">
        <f>IF(COUNTIF(テーブル611[ヘッダー名], B36)&gt;1, "ヘッダー名が重複しています", "")</f>
        <v/>
      </c>
    </row>
    <row r="37" spans="1:5" s="45" customFormat="1" ht="22.35" customHeight="1">
      <c r="A37" s="46">
        <v>29</v>
      </c>
      <c r="B37" s="274"/>
      <c r="C37" s="274"/>
      <c r="D37" s="275"/>
      <c r="E37" s="52" t="str">
        <f>IF(COUNTIF(テーブル611[ヘッダー名], B37)&gt;1, "ヘッダー名が重複しています", "")</f>
        <v/>
      </c>
    </row>
    <row r="38" spans="1:5" s="45" customFormat="1" ht="22.35" customHeight="1">
      <c r="A38" s="46">
        <v>30</v>
      </c>
      <c r="B38" s="274"/>
      <c r="C38" s="274"/>
      <c r="D38" s="275"/>
      <c r="E38" s="52" t="str">
        <f>IF(COUNTIF(テーブル611[ヘッダー名], B38)&gt;1, "ヘッダー名が重複しています", "")</f>
        <v/>
      </c>
    </row>
    <row r="39" spans="1:5" s="45" customFormat="1" ht="22.35" customHeight="1">
      <c r="A39" s="46">
        <v>31</v>
      </c>
      <c r="B39" s="274"/>
      <c r="C39" s="274"/>
      <c r="D39" s="275"/>
      <c r="E39" s="52" t="str">
        <f>IF(COUNTIF(テーブル611[ヘッダー名], B39)&gt;1, "ヘッダー名が重複しています", "")</f>
        <v/>
      </c>
    </row>
    <row r="40" spans="1:5" s="45" customFormat="1" ht="22.35" customHeight="1">
      <c r="A40" s="46">
        <v>32</v>
      </c>
      <c r="B40" s="274"/>
      <c r="C40" s="274"/>
      <c r="D40" s="275"/>
      <c r="E40" s="52" t="str">
        <f>IF(COUNTIF(テーブル611[ヘッダー名], B40)&gt;1, "ヘッダー名が重複しています", "")</f>
        <v/>
      </c>
    </row>
    <row r="41" spans="1:5" s="45" customFormat="1" ht="22.35" customHeight="1">
      <c r="A41" s="46">
        <v>33</v>
      </c>
      <c r="B41" s="274"/>
      <c r="C41" s="274"/>
      <c r="D41" s="275"/>
      <c r="E41" s="52" t="str">
        <f>IF(COUNTIF(テーブル611[ヘッダー名], B41)&gt;1, "ヘッダー名が重複しています", "")</f>
        <v/>
      </c>
    </row>
    <row r="42" spans="1:5" s="45" customFormat="1" ht="22.35" customHeight="1">
      <c r="A42" s="46">
        <v>34</v>
      </c>
      <c r="B42" s="274"/>
      <c r="C42" s="274"/>
      <c r="D42" s="275"/>
      <c r="E42" s="52" t="str">
        <f>IF(COUNTIF(テーブル611[ヘッダー名], B42)&gt;1, "ヘッダー名が重複しています", "")</f>
        <v/>
      </c>
    </row>
    <row r="43" spans="1:5" s="45" customFormat="1" ht="22.35" customHeight="1">
      <c r="A43" s="46">
        <v>35</v>
      </c>
      <c r="B43" s="274"/>
      <c r="C43" s="274"/>
      <c r="D43" s="275"/>
      <c r="E43" s="52" t="str">
        <f>IF(COUNTIF(テーブル611[ヘッダー名], B43)&gt;1, "ヘッダー名が重複しています", "")</f>
        <v/>
      </c>
    </row>
    <row r="44" spans="1:5" s="45" customFormat="1" ht="22.35" customHeight="1">
      <c r="A44" s="46">
        <v>36</v>
      </c>
      <c r="B44" s="274"/>
      <c r="C44" s="274"/>
      <c r="D44" s="275"/>
      <c r="E44" s="52" t="str">
        <f>IF(COUNTIF(テーブル611[ヘッダー名], B44)&gt;1, "ヘッダー名が重複しています", "")</f>
        <v/>
      </c>
    </row>
    <row r="45" spans="1:5" s="45" customFormat="1" ht="22.35" customHeight="1">
      <c r="A45" s="46">
        <v>37</v>
      </c>
      <c r="B45" s="274"/>
      <c r="C45" s="274"/>
      <c r="D45" s="275"/>
      <c r="E45" s="52" t="str">
        <f>IF(COUNTIF(テーブル611[ヘッダー名], B45)&gt;1, "ヘッダー名が重複しています", "")</f>
        <v/>
      </c>
    </row>
    <row r="46" spans="1:5" s="45" customFormat="1" ht="22.35" customHeight="1">
      <c r="A46" s="46">
        <v>38</v>
      </c>
      <c r="B46" s="274"/>
      <c r="C46" s="274"/>
      <c r="D46" s="275"/>
      <c r="E46" s="52" t="str">
        <f>IF(COUNTIF(テーブル611[ヘッダー名], B46)&gt;1, "ヘッダー名が重複しています", "")</f>
        <v/>
      </c>
    </row>
    <row r="47" spans="1:5" s="45" customFormat="1" ht="22.35" customHeight="1">
      <c r="A47" s="46">
        <v>39</v>
      </c>
      <c r="B47" s="274"/>
      <c r="C47" s="274"/>
      <c r="D47" s="275"/>
      <c r="E47" s="52" t="str">
        <f>IF(COUNTIF(テーブル611[ヘッダー名], B47)&gt;1, "ヘッダー名が重複しています", "")</f>
        <v/>
      </c>
    </row>
    <row r="48" spans="1:5" s="45" customFormat="1" ht="22.35" customHeight="1">
      <c r="A48" s="48">
        <v>40</v>
      </c>
      <c r="B48" s="276"/>
      <c r="C48" s="276"/>
      <c r="D48" s="277"/>
      <c r="E48" s="52" t="str">
        <f>IF(COUNTIF(テーブル611[ヘッダー名], B48)&gt;1, "ヘッダー名が重複しています", "")</f>
        <v/>
      </c>
    </row>
    <row r="49" spans="7:9" ht="22.35" customHeight="1">
      <c r="G49" s="45"/>
      <c r="H49" s="45"/>
      <c r="I49" s="45"/>
    </row>
    <row r="50" spans="7:9" ht="22.35" customHeight="1">
      <c r="G50" s="45"/>
      <c r="H50" s="45"/>
      <c r="I50" s="45"/>
    </row>
    <row r="51" spans="7:9">
      <c r="G51" s="45"/>
      <c r="H51" s="45"/>
      <c r="I51" s="45"/>
    </row>
    <row r="52" spans="7:9">
      <c r="G52" s="45"/>
      <c r="H52" s="45"/>
      <c r="I52" s="45"/>
    </row>
    <row r="53" spans="7:9">
      <c r="G53" s="45"/>
      <c r="H53" s="45"/>
      <c r="I53" s="45"/>
    </row>
  </sheetData>
  <sheetProtection algorithmName="SHA-512" hashValue="GwlYisK9Qwq9iYKlaOQOd47G4VrmHHbmCMAvAwkM0HhQqAZKVFto6gXZdAaSZ1L0yyth2sbaS04NGIS+Vf7RTg==" saltValue="cMyenI4d8hLnZ8iSQ2+53w==" spinCount="100000" sheet="1" objects="1" scenarios="1"/>
  <phoneticPr fontId="11"/>
  <dataValidations count="1">
    <dataValidation type="custom" allowBlank="1" showInputMessage="1" showErrorMessage="1" sqref="B4" xr:uid="{CE1B7F70-FB19-644C-8839-CDE92B4B58E0}">
      <formula1>"UTF-8 , CRLF"</formula1>
    </dataValidation>
  </dataValidations>
  <pageMargins left="0.7" right="0.7" top="0.75" bottom="0.75" header="0.3" footer="0.3"/>
  <pageSetup paperSize="9" orientation="portrait" horizontalDpi="0" verticalDpi="0"/>
  <legacyDrawing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8ED7B46A-688C-4DD3-9490-C05C72A637A2}">
          <x14:formula1>
            <xm:f>選択肢!$C:$C</xm:f>
          </x14:formula1>
          <xm:sqref>C9:C48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AC35A-3E1F-4A69-9E55-31C9E95AE323}">
  <sheetPr codeName="Sheet13">
    <tabColor theme="9"/>
  </sheetPr>
  <dimension ref="A1:I55"/>
  <sheetViews>
    <sheetView showGridLines="0" workbookViewId="0">
      <selection activeCell="N40" sqref="N40:N41"/>
    </sheetView>
  </sheetViews>
  <sheetFormatPr defaultColWidth="9" defaultRowHeight="18"/>
  <cols>
    <col min="1" max="1" width="15.6640625" style="42" customWidth="1"/>
    <col min="2" max="2" width="28.6640625" style="42" customWidth="1"/>
    <col min="3" max="3" width="16.6640625" style="42" customWidth="1"/>
    <col min="4" max="4" width="19" style="42" customWidth="1"/>
    <col min="5" max="5" width="28.6640625" style="42" customWidth="1"/>
    <col min="6" max="6" width="9" style="42"/>
    <col min="7" max="7" width="23.44140625" style="42" bestFit="1" customWidth="1"/>
    <col min="8" max="8" width="19" style="42" bestFit="1" customWidth="1"/>
    <col min="9" max="9" width="38.6640625" style="42" customWidth="1"/>
    <col min="10" max="16384" width="9" style="42"/>
  </cols>
  <sheetData>
    <row r="1" spans="1:9" s="45" customFormat="1" ht="22.35" customHeight="1">
      <c r="A1" s="51" t="s">
        <v>431</v>
      </c>
      <c r="B1" s="55"/>
      <c r="C1" s="55"/>
      <c r="D1" s="55"/>
    </row>
    <row r="2" spans="1:9" ht="22.35" customHeight="1">
      <c r="A2" s="54" t="s">
        <v>432</v>
      </c>
      <c r="B2" s="43" t="s">
        <v>467</v>
      </c>
      <c r="C2" s="55"/>
      <c r="D2" s="55"/>
    </row>
    <row r="3" spans="1:9" ht="22.35" customHeight="1">
      <c r="A3" s="54" t="s">
        <v>433</v>
      </c>
      <c r="B3" s="43" t="s">
        <v>468</v>
      </c>
      <c r="C3" s="56"/>
      <c r="D3" s="56"/>
    </row>
    <row r="4" spans="1:9" ht="22.35" customHeight="1">
      <c r="A4" s="59" t="s">
        <v>434</v>
      </c>
      <c r="B4" s="60" t="s">
        <v>435</v>
      </c>
      <c r="C4" s="56"/>
      <c r="D4" s="56"/>
    </row>
    <row r="5" spans="1:9" ht="22.35" customHeight="1">
      <c r="A5" s="45" t="s">
        <v>436</v>
      </c>
    </row>
    <row r="6" spans="1:9" ht="22.35" customHeight="1">
      <c r="A6" s="45"/>
    </row>
    <row r="7" spans="1:9" ht="22.35" customHeight="1">
      <c r="A7" s="44" t="s">
        <v>437</v>
      </c>
      <c r="G7" s="44" t="s">
        <v>438</v>
      </c>
    </row>
    <row r="8" spans="1:9" s="45" customFormat="1" ht="22.35" customHeight="1">
      <c r="A8" s="50" t="s">
        <v>439</v>
      </c>
      <c r="B8" s="50" t="s">
        <v>440</v>
      </c>
      <c r="C8" s="50" t="s">
        <v>441</v>
      </c>
      <c r="D8" s="50" t="s">
        <v>442</v>
      </c>
      <c r="E8" s="53" t="s">
        <v>443</v>
      </c>
      <c r="G8" s="50" t="s">
        <v>444</v>
      </c>
      <c r="H8" s="50" t="s">
        <v>445</v>
      </c>
      <c r="I8" s="53" t="s">
        <v>443</v>
      </c>
    </row>
    <row r="9" spans="1:9" s="45" customFormat="1" ht="22.35" customHeight="1">
      <c r="A9" s="46">
        <v>1</v>
      </c>
      <c r="B9" s="47" t="s">
        <v>469</v>
      </c>
      <c r="C9" s="47" t="s">
        <v>400</v>
      </c>
      <c r="D9" s="57"/>
      <c r="E9" s="52" t="str">
        <f>IF(COUNTIF(テーブル61113[ヘッダー名], B9)&gt;1, "ヘッダー名が重複しています", "")</f>
        <v/>
      </c>
      <c r="G9" s="46" t="s">
        <v>446</v>
      </c>
      <c r="H9" s="47" t="s">
        <v>469</v>
      </c>
      <c r="I9" s="52" t="str">
        <f>IF(AND(NOT(ISBLANK(テーブル71214[[#This Row],[対応するヘッダー名]])), COUNTIF(テーブル61113[ヘッダー名],テーブル71214[[#This Row],[対応するヘッダー名]]) = 0), "左の表に存在するヘッダー名を指定してください", "")</f>
        <v/>
      </c>
    </row>
    <row r="10" spans="1:9" s="45" customFormat="1" ht="22.35" customHeight="1">
      <c r="A10" s="46">
        <v>2</v>
      </c>
      <c r="B10" s="47" t="s">
        <v>14</v>
      </c>
      <c r="C10" s="47" t="s">
        <v>400</v>
      </c>
      <c r="D10" s="57"/>
      <c r="E10" s="52" t="str">
        <f>IF(COUNTIF(テーブル61113[ヘッダー名], B10)&gt;1, "ヘッダー名が重複しています", "")</f>
        <v/>
      </c>
      <c r="G10" s="46" t="s">
        <v>447</v>
      </c>
      <c r="H10" s="47"/>
      <c r="I10" s="52"/>
    </row>
    <row r="11" spans="1:9" s="45" customFormat="1" ht="22.35" customHeight="1">
      <c r="A11" s="46">
        <v>3</v>
      </c>
      <c r="B11" s="47" t="s">
        <v>470</v>
      </c>
      <c r="C11" s="47" t="s">
        <v>400</v>
      </c>
      <c r="D11" s="57"/>
      <c r="E11" s="52" t="str">
        <f>IF(COUNTIF(テーブル61113[ヘッダー名], B11)&gt;1, "ヘッダー名が重複しています", "")</f>
        <v/>
      </c>
      <c r="G11" s="46" t="s">
        <v>448</v>
      </c>
      <c r="H11" s="47"/>
      <c r="I11" s="52"/>
    </row>
    <row r="12" spans="1:9" s="45" customFormat="1" ht="22.35" customHeight="1">
      <c r="A12" s="46">
        <v>4</v>
      </c>
      <c r="B12" s="47" t="s">
        <v>471</v>
      </c>
      <c r="C12" s="47" t="s">
        <v>400</v>
      </c>
      <c r="D12" s="57"/>
      <c r="E12" s="52" t="str">
        <f>IF(COUNTIF(テーブル61113[ヘッダー名], B12)&gt;1, "ヘッダー名が重複しています", "")</f>
        <v/>
      </c>
      <c r="G12" s="46" t="s">
        <v>14</v>
      </c>
      <c r="H12" s="47" t="s">
        <v>14</v>
      </c>
      <c r="I12" s="52" t="s">
        <v>450</v>
      </c>
    </row>
    <row r="13" spans="1:9" s="45" customFormat="1" ht="22.35" customHeight="1">
      <c r="A13" s="46">
        <v>5</v>
      </c>
      <c r="B13" s="47" t="s">
        <v>472</v>
      </c>
      <c r="C13" s="47" t="s">
        <v>400</v>
      </c>
      <c r="D13" s="57"/>
      <c r="E13" s="52" t="str">
        <f>IF(COUNTIF(テーブル61113[ヘッダー名], B13)&gt;1, "ヘッダー名が重複しています", "")</f>
        <v/>
      </c>
      <c r="G13" s="46" t="s">
        <v>197</v>
      </c>
      <c r="H13" s="47" t="s">
        <v>470</v>
      </c>
      <c r="I13" s="52" t="s">
        <v>450</v>
      </c>
    </row>
    <row r="14" spans="1:9" s="45" customFormat="1" ht="22.35" customHeight="1">
      <c r="A14" s="46">
        <v>6</v>
      </c>
      <c r="B14" s="47" t="s">
        <v>473</v>
      </c>
      <c r="C14" s="47" t="s">
        <v>400</v>
      </c>
      <c r="D14" s="57"/>
      <c r="E14" s="52" t="str">
        <f>IF(COUNTIF(テーブル61113[ヘッダー名], B14)&gt;1, "ヘッダー名が重複しています", "")</f>
        <v/>
      </c>
      <c r="G14" s="46" t="s">
        <v>451</v>
      </c>
      <c r="H14" s="47" t="s">
        <v>471</v>
      </c>
      <c r="I14" s="52" t="s">
        <v>450</v>
      </c>
    </row>
    <row r="15" spans="1:9" s="45" customFormat="1" ht="22.35" customHeight="1">
      <c r="A15" s="46">
        <v>7</v>
      </c>
      <c r="B15" s="47" t="s">
        <v>474</v>
      </c>
      <c r="C15" s="47" t="s">
        <v>400</v>
      </c>
      <c r="D15" s="57"/>
      <c r="E15" s="52" t="str">
        <f>IF(COUNTIF(テーブル61113[ヘッダー名], B15)&gt;1, "ヘッダー名が重複しています", "")</f>
        <v/>
      </c>
      <c r="G15" s="46" t="s">
        <v>452</v>
      </c>
      <c r="H15" s="47"/>
      <c r="I15" s="52" t="s">
        <v>450</v>
      </c>
    </row>
    <row r="16" spans="1:9" s="45" customFormat="1" ht="22.35" customHeight="1">
      <c r="A16" s="46">
        <v>8</v>
      </c>
      <c r="B16" s="47" t="s">
        <v>177</v>
      </c>
      <c r="C16" s="47" t="s">
        <v>400</v>
      </c>
      <c r="D16" s="57"/>
      <c r="E16" s="52" t="str">
        <f>IF(COUNTIF(テーブル61113[ヘッダー名], B16)&gt;1, "ヘッダー名が重複しています", "")</f>
        <v/>
      </c>
      <c r="G16" s="46" t="s">
        <v>453</v>
      </c>
      <c r="H16" s="47" t="s">
        <v>472</v>
      </c>
      <c r="I16" s="52" t="s">
        <v>450</v>
      </c>
    </row>
    <row r="17" spans="1:9" s="45" customFormat="1" ht="22.35" customHeight="1">
      <c r="A17" s="46">
        <v>9</v>
      </c>
      <c r="B17" s="47" t="s">
        <v>475</v>
      </c>
      <c r="C17" s="47" t="s">
        <v>400</v>
      </c>
      <c r="D17" s="57"/>
      <c r="E17" s="52" t="str">
        <f>IF(COUNTIF(テーブル61113[ヘッダー名], B17)&gt;1, "ヘッダー名が重複しています", "")</f>
        <v/>
      </c>
      <c r="G17" s="46" t="s">
        <v>454</v>
      </c>
      <c r="H17" s="47" t="s">
        <v>473</v>
      </c>
      <c r="I17" s="52" t="s">
        <v>450</v>
      </c>
    </row>
    <row r="18" spans="1:9" s="45" customFormat="1" ht="22.35" customHeight="1">
      <c r="A18" s="46">
        <v>10</v>
      </c>
      <c r="B18" s="47" t="s">
        <v>322</v>
      </c>
      <c r="C18" s="47" t="s">
        <v>400</v>
      </c>
      <c r="D18" s="57"/>
      <c r="E18" s="52" t="str">
        <f>IF(COUNTIF(テーブル61113[ヘッダー名], B18)&gt;1, "ヘッダー名が重複しています", "")</f>
        <v/>
      </c>
      <c r="G18" s="46" t="s">
        <v>21</v>
      </c>
      <c r="H18" s="47" t="s">
        <v>475</v>
      </c>
      <c r="I18" s="52" t="s">
        <v>450</v>
      </c>
    </row>
    <row r="19" spans="1:9" s="45" customFormat="1" ht="22.35" customHeight="1">
      <c r="A19" s="46">
        <v>11</v>
      </c>
      <c r="B19" s="47" t="s">
        <v>476</v>
      </c>
      <c r="C19" s="47" t="s">
        <v>400</v>
      </c>
      <c r="D19" s="57"/>
      <c r="E19" s="52" t="str">
        <f>IF(COUNTIF(テーブル61113[ヘッダー名], B19)&gt;1, "ヘッダー名が重複しています", "")</f>
        <v/>
      </c>
      <c r="G19" s="46" t="s">
        <v>25</v>
      </c>
      <c r="H19" s="47"/>
      <c r="I19" s="52" t="s">
        <v>450</v>
      </c>
    </row>
    <row r="20" spans="1:9" s="45" customFormat="1" ht="22.35" customHeight="1">
      <c r="A20" s="46">
        <v>12</v>
      </c>
      <c r="B20" s="47" t="s">
        <v>477</v>
      </c>
      <c r="C20" s="47" t="s">
        <v>478</v>
      </c>
      <c r="D20" s="57" t="s">
        <v>479</v>
      </c>
      <c r="E20" s="52" t="str">
        <f>IF(COUNTIF(テーブル61113[ヘッダー名], B20)&gt;1, "ヘッダー名が重複しています", "")</f>
        <v/>
      </c>
      <c r="G20" s="46" t="s">
        <v>455</v>
      </c>
      <c r="H20" s="47"/>
      <c r="I20" s="52" t="s">
        <v>450</v>
      </c>
    </row>
    <row r="21" spans="1:9" s="45" customFormat="1" ht="22.35" customHeight="1">
      <c r="A21" s="46">
        <v>13</v>
      </c>
      <c r="B21" s="47" t="s">
        <v>480</v>
      </c>
      <c r="C21" s="47" t="s">
        <v>481</v>
      </c>
      <c r="D21" s="57"/>
      <c r="E21" s="52" t="str">
        <f>IF(COUNTIF(テーブル61113[ヘッダー名], B21)&gt;1, "ヘッダー名が重複しています", "")</f>
        <v/>
      </c>
      <c r="G21" s="46" t="s">
        <v>482</v>
      </c>
      <c r="H21" s="47" t="s">
        <v>322</v>
      </c>
      <c r="I21" s="52" t="s">
        <v>450</v>
      </c>
    </row>
    <row r="22" spans="1:9" s="45" customFormat="1" ht="22.35" customHeight="1">
      <c r="A22" s="46">
        <v>14</v>
      </c>
      <c r="B22" s="47" t="s">
        <v>483</v>
      </c>
      <c r="C22" s="47" t="s">
        <v>400</v>
      </c>
      <c r="D22" s="57"/>
      <c r="E22" s="52" t="str">
        <f>IF(COUNTIF(テーブル61113[ヘッダー名], B22)&gt;1, "ヘッダー名が重複しています", "")</f>
        <v/>
      </c>
      <c r="G22" s="46" t="s">
        <v>484</v>
      </c>
      <c r="H22" s="47"/>
      <c r="I22" s="52"/>
    </row>
    <row r="23" spans="1:9" s="45" customFormat="1" ht="22.35" customHeight="1">
      <c r="A23" s="46">
        <v>15</v>
      </c>
      <c r="B23" s="47" t="s">
        <v>485</v>
      </c>
      <c r="C23" s="47" t="s">
        <v>478</v>
      </c>
      <c r="D23" s="57" t="s">
        <v>479</v>
      </c>
      <c r="E23" s="52" t="str">
        <f>IF(COUNTIF(テーブル61113[ヘッダー名], B23)&gt;1, "ヘッダー名が重複しています", "")</f>
        <v/>
      </c>
      <c r="G23" s="46" t="s">
        <v>458</v>
      </c>
      <c r="H23" s="47" t="s">
        <v>458</v>
      </c>
      <c r="I23" s="52" t="s">
        <v>450</v>
      </c>
    </row>
    <row r="24" spans="1:9" s="45" customFormat="1" ht="22.35" customHeight="1">
      <c r="A24" s="46">
        <v>16</v>
      </c>
      <c r="B24" s="47" t="s">
        <v>486</v>
      </c>
      <c r="C24" s="47" t="s">
        <v>478</v>
      </c>
      <c r="D24" s="57" t="s">
        <v>479</v>
      </c>
      <c r="E24" s="52" t="str">
        <f>IF(COUNTIF(テーブル61113[ヘッダー名], B24)&gt;1, "ヘッダー名が重複しています", "")</f>
        <v/>
      </c>
      <c r="G24" s="46" t="s">
        <v>177</v>
      </c>
      <c r="H24" s="47" t="s">
        <v>177</v>
      </c>
      <c r="I24" s="52" t="s">
        <v>450</v>
      </c>
    </row>
    <row r="25" spans="1:9" s="45" customFormat="1" ht="22.35" customHeight="1">
      <c r="A25" s="46">
        <v>17</v>
      </c>
      <c r="B25" s="47"/>
      <c r="C25" s="47"/>
      <c r="D25" s="57"/>
      <c r="E25" s="52" t="str">
        <f>IF(COUNTIF(テーブル61113[ヘッダー名], B25)&gt;1, "ヘッダー名が重複しています", "")</f>
        <v/>
      </c>
      <c r="G25" s="46" t="s">
        <v>459</v>
      </c>
      <c r="H25" s="47"/>
      <c r="I25" s="52"/>
    </row>
    <row r="26" spans="1:9" s="45" customFormat="1" ht="22.35" customHeight="1">
      <c r="A26" s="46">
        <v>18</v>
      </c>
      <c r="B26" s="47"/>
      <c r="C26" s="47"/>
      <c r="D26" s="57"/>
      <c r="E26" s="52" t="str">
        <f>IF(COUNTIF(テーブル61113[ヘッダー名], B26)&gt;1, "ヘッダー名が重複しています", "")</f>
        <v/>
      </c>
      <c r="G26" s="46" t="s">
        <v>460</v>
      </c>
      <c r="H26" s="47"/>
      <c r="I26" s="52"/>
    </row>
    <row r="27" spans="1:9" s="45" customFormat="1" ht="22.35" customHeight="1">
      <c r="A27" s="46">
        <v>19</v>
      </c>
      <c r="B27" s="47"/>
      <c r="C27" s="47"/>
      <c r="D27" s="57"/>
      <c r="E27" s="52" t="str">
        <f>IF(COUNTIF(テーブル61113[ヘッダー名], B27)&gt;1, "ヘッダー名が重複しています", "")</f>
        <v/>
      </c>
      <c r="G27" s="46" t="s">
        <v>461</v>
      </c>
      <c r="H27" s="47"/>
      <c r="I27" s="52"/>
    </row>
    <row r="28" spans="1:9" s="45" customFormat="1" ht="22.35" customHeight="1">
      <c r="A28" s="46">
        <v>20</v>
      </c>
      <c r="B28" s="47"/>
      <c r="C28" s="47"/>
      <c r="D28" s="57"/>
      <c r="E28" s="52" t="str">
        <f>IF(COUNTIF(テーブル61113[ヘッダー名], B28)&gt;1, "ヘッダー名が重複しています", "")</f>
        <v/>
      </c>
      <c r="G28" s="46" t="s">
        <v>462</v>
      </c>
      <c r="H28" s="47"/>
      <c r="I28" s="52"/>
    </row>
    <row r="29" spans="1:9" s="45" customFormat="1" ht="22.35" customHeight="1">
      <c r="A29" s="46">
        <v>21</v>
      </c>
      <c r="B29" s="47"/>
      <c r="C29" s="47"/>
      <c r="D29" s="57"/>
      <c r="E29" s="52" t="str">
        <f>IF(COUNTIF(テーブル61113[ヘッダー名], B29)&gt;1, "ヘッダー名が重複しています", "")</f>
        <v/>
      </c>
      <c r="G29" s="46" t="s">
        <v>463</v>
      </c>
      <c r="H29" s="47"/>
      <c r="I29" s="52" t="s">
        <v>450</v>
      </c>
    </row>
    <row r="30" spans="1:9" s="45" customFormat="1" ht="22.35" customHeight="1">
      <c r="A30" s="46">
        <v>22</v>
      </c>
      <c r="B30" s="47"/>
      <c r="C30" s="47"/>
      <c r="D30" s="57"/>
      <c r="E30" s="52" t="str">
        <f>IF(COUNTIF(テーブル61113[ヘッダー名], B30)&gt;1, "ヘッダー名が重複しています", "")</f>
        <v/>
      </c>
      <c r="G30" s="46" t="s">
        <v>464</v>
      </c>
      <c r="H30" s="47"/>
      <c r="I30" s="52" t="s">
        <v>450</v>
      </c>
    </row>
    <row r="31" spans="1:9" s="45" customFormat="1" ht="22.35" customHeight="1">
      <c r="A31" s="46">
        <v>23</v>
      </c>
      <c r="B31" s="47"/>
      <c r="C31" s="47"/>
      <c r="D31" s="57"/>
      <c r="E31" s="52" t="str">
        <f>IF(COUNTIF(テーブル61113[ヘッダー名], B31)&gt;1, "ヘッダー名が重複しています", "")</f>
        <v/>
      </c>
      <c r="G31" s="46" t="s">
        <v>465</v>
      </c>
      <c r="H31" s="47" t="s">
        <v>485</v>
      </c>
      <c r="I31" s="52" t="s">
        <v>450</v>
      </c>
    </row>
    <row r="32" spans="1:9" s="45" customFormat="1" ht="22.35" customHeight="1">
      <c r="A32" s="46">
        <v>24</v>
      </c>
      <c r="B32" s="47"/>
      <c r="C32" s="47"/>
      <c r="D32" s="57"/>
      <c r="E32" s="52" t="str">
        <f>IF(COUNTIF(テーブル61113[ヘッダー名], B32)&gt;1, "ヘッダー名が重複しています", "")</f>
        <v/>
      </c>
      <c r="G32" s="48" t="s">
        <v>466</v>
      </c>
      <c r="H32" s="49" t="s">
        <v>486</v>
      </c>
      <c r="I32" s="52" t="s">
        <v>450</v>
      </c>
    </row>
    <row r="33" spans="1:5" s="45" customFormat="1" ht="22.35" customHeight="1">
      <c r="A33" s="46">
        <v>25</v>
      </c>
      <c r="B33" s="47"/>
      <c r="C33" s="47"/>
      <c r="D33" s="57"/>
      <c r="E33" s="52" t="str">
        <f>IF(COUNTIF(テーブル61113[ヘッダー名], B33)&gt;1, "ヘッダー名が重複しています", "")</f>
        <v/>
      </c>
    </row>
    <row r="34" spans="1:5" s="45" customFormat="1" ht="22.35" customHeight="1">
      <c r="A34" s="46">
        <v>26</v>
      </c>
      <c r="B34" s="47"/>
      <c r="C34" s="47"/>
      <c r="D34" s="57"/>
      <c r="E34" s="52" t="str">
        <f>IF(COUNTIF(テーブル61113[ヘッダー名], B34)&gt;1, "ヘッダー名が重複しています", "")</f>
        <v/>
      </c>
    </row>
    <row r="35" spans="1:5" s="45" customFormat="1" ht="22.35" customHeight="1">
      <c r="A35" s="46">
        <v>27</v>
      </c>
      <c r="B35" s="47"/>
      <c r="C35" s="47"/>
      <c r="D35" s="57"/>
      <c r="E35" s="52" t="str">
        <f>IF(COUNTIF(テーブル61113[ヘッダー名], B35)&gt;1, "ヘッダー名が重複しています", "")</f>
        <v/>
      </c>
    </row>
    <row r="36" spans="1:5" s="45" customFormat="1" ht="22.35" customHeight="1">
      <c r="A36" s="46">
        <v>28</v>
      </c>
      <c r="B36" s="47"/>
      <c r="C36" s="47"/>
      <c r="D36" s="57"/>
      <c r="E36" s="52" t="str">
        <f>IF(COUNTIF(テーブル61113[ヘッダー名], B36)&gt;1, "ヘッダー名が重複しています", "")</f>
        <v/>
      </c>
    </row>
    <row r="37" spans="1:5" s="45" customFormat="1" ht="22.35" customHeight="1">
      <c r="A37" s="46">
        <v>29</v>
      </c>
      <c r="B37" s="47"/>
      <c r="C37" s="47"/>
      <c r="D37" s="57"/>
      <c r="E37" s="52" t="str">
        <f>IF(COUNTIF(テーブル61113[ヘッダー名], B37)&gt;1, "ヘッダー名が重複しています", "")</f>
        <v/>
      </c>
    </row>
    <row r="38" spans="1:5" s="45" customFormat="1" ht="22.35" customHeight="1">
      <c r="A38" s="46">
        <v>30</v>
      </c>
      <c r="B38" s="47"/>
      <c r="C38" s="47"/>
      <c r="D38" s="57"/>
      <c r="E38" s="52" t="str">
        <f>IF(COUNTIF(テーブル61113[ヘッダー名], B38)&gt;1, "ヘッダー名が重複しています", "")</f>
        <v/>
      </c>
    </row>
    <row r="39" spans="1:5" s="45" customFormat="1" ht="22.35" customHeight="1">
      <c r="A39" s="46">
        <v>31</v>
      </c>
      <c r="B39" s="47"/>
      <c r="C39" s="47"/>
      <c r="D39" s="57"/>
      <c r="E39" s="52" t="str">
        <f>IF(COUNTIF(テーブル61113[ヘッダー名], B39)&gt;1, "ヘッダー名が重複しています", "")</f>
        <v/>
      </c>
    </row>
    <row r="40" spans="1:5" s="45" customFormat="1" ht="22.35" customHeight="1">
      <c r="A40" s="46">
        <v>32</v>
      </c>
      <c r="B40" s="47"/>
      <c r="C40" s="47"/>
      <c r="D40" s="57"/>
      <c r="E40" s="52" t="str">
        <f>IF(COUNTIF(テーブル61113[ヘッダー名], B40)&gt;1, "ヘッダー名が重複しています", "")</f>
        <v/>
      </c>
    </row>
    <row r="41" spans="1:5" s="45" customFormat="1" ht="22.35" customHeight="1">
      <c r="A41" s="46">
        <v>33</v>
      </c>
      <c r="B41" s="47"/>
      <c r="C41" s="47"/>
      <c r="D41" s="57"/>
      <c r="E41" s="52" t="str">
        <f>IF(COUNTIF(テーブル61113[ヘッダー名], B41)&gt;1, "ヘッダー名が重複しています", "")</f>
        <v/>
      </c>
    </row>
    <row r="42" spans="1:5" s="45" customFormat="1" ht="22.35" customHeight="1">
      <c r="A42" s="46">
        <v>34</v>
      </c>
      <c r="B42" s="47"/>
      <c r="C42" s="47"/>
      <c r="D42" s="57"/>
      <c r="E42" s="52" t="str">
        <f>IF(COUNTIF(テーブル61113[ヘッダー名], B42)&gt;1, "ヘッダー名が重複しています", "")</f>
        <v/>
      </c>
    </row>
    <row r="43" spans="1:5" s="45" customFormat="1" ht="22.35" customHeight="1">
      <c r="A43" s="46">
        <v>35</v>
      </c>
      <c r="B43" s="47"/>
      <c r="C43" s="47"/>
      <c r="D43" s="57"/>
      <c r="E43" s="52" t="str">
        <f>IF(COUNTIF(テーブル61113[ヘッダー名], B43)&gt;1, "ヘッダー名が重複しています", "")</f>
        <v/>
      </c>
    </row>
    <row r="44" spans="1:5" s="45" customFormat="1" ht="22.35" customHeight="1">
      <c r="A44" s="46">
        <v>36</v>
      </c>
      <c r="B44" s="47"/>
      <c r="C44" s="47"/>
      <c r="D44" s="57"/>
      <c r="E44" s="52" t="str">
        <f>IF(COUNTIF(テーブル61113[ヘッダー名], B44)&gt;1, "ヘッダー名が重複しています", "")</f>
        <v/>
      </c>
    </row>
    <row r="45" spans="1:5" s="45" customFormat="1" ht="22.35" customHeight="1">
      <c r="A45" s="46">
        <v>37</v>
      </c>
      <c r="B45" s="47"/>
      <c r="C45" s="47"/>
      <c r="D45" s="57"/>
      <c r="E45" s="52" t="str">
        <f>IF(COUNTIF(テーブル61113[ヘッダー名], B45)&gt;1, "ヘッダー名が重複しています", "")</f>
        <v/>
      </c>
    </row>
    <row r="46" spans="1:5" s="45" customFormat="1" ht="22.35" customHeight="1">
      <c r="A46" s="46">
        <v>38</v>
      </c>
      <c r="B46" s="47"/>
      <c r="C46" s="47"/>
      <c r="D46" s="57"/>
      <c r="E46" s="52" t="str">
        <f>IF(COUNTIF(テーブル61113[ヘッダー名], B46)&gt;1, "ヘッダー名が重複しています", "")</f>
        <v/>
      </c>
    </row>
    <row r="47" spans="1:5" s="45" customFormat="1" ht="22.35" customHeight="1">
      <c r="A47" s="46">
        <v>39</v>
      </c>
      <c r="B47" s="47"/>
      <c r="C47" s="47"/>
      <c r="D47" s="57"/>
      <c r="E47" s="52" t="str">
        <f>IF(COUNTIF(テーブル61113[ヘッダー名], B47)&gt;1, "ヘッダー名が重複しています", "")</f>
        <v/>
      </c>
    </row>
    <row r="48" spans="1:5" s="45" customFormat="1" ht="22.35" customHeight="1">
      <c r="A48" s="48">
        <v>40</v>
      </c>
      <c r="B48" s="49"/>
      <c r="C48" s="49"/>
      <c r="D48" s="58"/>
      <c r="E48" s="52" t="str">
        <f>IF(COUNTIF(テーブル61113[ヘッダー名], B48)&gt;1, "ヘッダー名が重複しています", "")</f>
        <v/>
      </c>
    </row>
    <row r="49" spans="7:9" ht="22.35" customHeight="1">
      <c r="G49" s="45"/>
      <c r="H49" s="45"/>
      <c r="I49" s="45"/>
    </row>
    <row r="50" spans="7:9" ht="22.35" customHeight="1">
      <c r="G50" s="45"/>
      <c r="H50" s="45"/>
      <c r="I50" s="45"/>
    </row>
    <row r="51" spans="7:9" ht="22.35" customHeight="1">
      <c r="G51" s="45"/>
      <c r="H51" s="45"/>
      <c r="I51" s="45"/>
    </row>
    <row r="52" spans="7:9" ht="22.35" customHeight="1">
      <c r="G52" s="45"/>
      <c r="H52" s="45"/>
      <c r="I52" s="45"/>
    </row>
    <row r="53" spans="7:9">
      <c r="G53" s="45"/>
      <c r="H53" s="45"/>
      <c r="I53" s="45"/>
    </row>
    <row r="54" spans="7:9">
      <c r="G54" s="45"/>
      <c r="H54" s="45"/>
      <c r="I54" s="45"/>
    </row>
    <row r="55" spans="7:9">
      <c r="G55" s="45"/>
      <c r="H55" s="45"/>
      <c r="I55" s="45"/>
    </row>
  </sheetData>
  <sheetProtection algorithmName="SHA-512" hashValue="+/HcY85fwJLI8oC8cBnVXoSlF6qOMaQ78YuJZ/2u9auy7OtWGwswhEYNHVpwsfIK+lqKchdiM7Qkaj46O3qIHw==" saltValue="I80NDFiknFehDqloKW1DZw==" spinCount="100000" sheet="1" objects="1" scenarios="1" selectLockedCells="1" selectUnlockedCells="1"/>
  <phoneticPr fontId="3"/>
  <dataValidations disablePrompts="1" count="1">
    <dataValidation type="custom" allowBlank="1" showInputMessage="1" showErrorMessage="1" sqref="B4" xr:uid="{EA9AA0B0-B360-F245-A1CB-1679BB894E7F}">
      <formula1>"UTF-8 , CRLF"</formula1>
    </dataValidation>
  </dataValidations>
  <pageMargins left="0.7" right="0.7" top="0.75" bottom="0.75" header="0.3" footer="0.3"/>
  <pageSetup paperSize="9" orientation="portrait" horizontalDpi="0" verticalDpi="0"/>
  <drawing r:id="rId1"/>
  <tableParts count="2">
    <tablePart r:id="rId2"/>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BD9A66A-A405-40F4-BF9D-2B6865F64536}">
          <x14:formula1>
            <xm:f>選択肢!$C:$C</xm:f>
          </x14:formula1>
          <xm:sqref>C9:C48</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95</vt:i4>
      </vt:variant>
    </vt:vector>
  </HeadingPairs>
  <TitlesOfParts>
    <vt:vector size="112" baseType="lpstr">
      <vt:lpstr>Salesforce 取引先 設定情報</vt:lpstr>
      <vt:lpstr>Salesforce 取引先 入力例</vt:lpstr>
      <vt:lpstr>Salesforce 取引先責任者 設定情報</vt:lpstr>
      <vt:lpstr>Salesforce リード 設定情報</vt:lpstr>
      <vt:lpstr>SATORI 設定情報 入力例</vt:lpstr>
      <vt:lpstr>SATORI 設定情報</vt:lpstr>
      <vt:lpstr>オブジェクト別項目一覧</vt:lpstr>
      <vt:lpstr>取込CSV</vt:lpstr>
      <vt:lpstr>取込CSV 入力例</vt:lpstr>
      <vt:lpstr>標準項目選択肢</vt:lpstr>
      <vt:lpstr>選択肢</vt:lpstr>
      <vt:lpstr>更新ポリシー</vt:lpstr>
      <vt:lpstr>SATORIカンパニーID（SATORI社用）</vt:lpstr>
      <vt:lpstr>更新履歴</vt:lpstr>
      <vt:lpstr>(Sansan社使用)</vt:lpstr>
      <vt:lpstr>2.管理者情報</vt:lpstr>
      <vt:lpstr>別紙「部署情報」</vt:lpstr>
      <vt:lpstr>API参照名_Salesforce</vt:lpstr>
      <vt:lpstr>CIオブジェクト拠点</vt:lpstr>
      <vt:lpstr>CIオブジェクト人物</vt:lpstr>
      <vt:lpstr>CIオブジェクト組織</vt:lpstr>
      <vt:lpstr>'2.管理者情報'!Print_Area</vt:lpstr>
      <vt:lpstr>REST_API名_Marketo</vt:lpstr>
      <vt:lpstr>SansanCI_拠点</vt:lpstr>
      <vt:lpstr>SansanCI_拠点VLK</vt:lpstr>
      <vt:lpstr>SansanCI_人物</vt:lpstr>
      <vt:lpstr>SansanCI_人物VLK</vt:lpstr>
      <vt:lpstr>SansanCI_組織</vt:lpstr>
      <vt:lpstr>SansanCI_組織VLK</vt:lpstr>
      <vt:lpstr>サイズ</vt:lpstr>
      <vt:lpstr>ターゲティングタグ</vt:lpstr>
      <vt:lpstr>ターゲティングタグVLK</vt:lpstr>
      <vt:lpstr>データ型</vt:lpstr>
      <vt:lpstr>会社City</vt:lpstr>
      <vt:lpstr>会社City選択肢</vt:lpstr>
      <vt:lpstr>会社Fax</vt:lpstr>
      <vt:lpstr>会社Fax選択肢</vt:lpstr>
      <vt:lpstr>会社Name</vt:lpstr>
      <vt:lpstr>会社Name選択肢</vt:lpstr>
      <vt:lpstr>会社Phone</vt:lpstr>
      <vt:lpstr>会社Phone選択肢</vt:lpstr>
      <vt:lpstr>会社PostalCode</vt:lpstr>
      <vt:lpstr>会社PostalCode選択肢</vt:lpstr>
      <vt:lpstr>会社State</vt:lpstr>
      <vt:lpstr>会社State選択肢</vt:lpstr>
      <vt:lpstr>会社Street</vt:lpstr>
      <vt:lpstr>会社Street選択肢</vt:lpstr>
      <vt:lpstr>会社Website</vt:lpstr>
      <vt:lpstr>会社Website選択肢</vt:lpstr>
      <vt:lpstr>拠点City</vt:lpstr>
      <vt:lpstr>拠点City選択肢</vt:lpstr>
      <vt:lpstr>拠点Fax</vt:lpstr>
      <vt:lpstr>拠点Fax選択肢</vt:lpstr>
      <vt:lpstr>拠点Name</vt:lpstr>
      <vt:lpstr>拠点Name選択肢</vt:lpstr>
      <vt:lpstr>拠点Phone</vt:lpstr>
      <vt:lpstr>拠点Phone選択肢</vt:lpstr>
      <vt:lpstr>拠点PostalCode</vt:lpstr>
      <vt:lpstr>拠点PostalCode選択肢</vt:lpstr>
      <vt:lpstr>拠点State</vt:lpstr>
      <vt:lpstr>拠点State選択肢</vt:lpstr>
      <vt:lpstr>拠点Street</vt:lpstr>
      <vt:lpstr>拠点Street選択肢</vt:lpstr>
      <vt:lpstr>拠点Website</vt:lpstr>
      <vt:lpstr>拠点Website選択肢</vt:lpstr>
      <vt:lpstr>固定値</vt:lpstr>
      <vt:lpstr>更新のみ</vt:lpstr>
      <vt:lpstr>項目ラベル</vt:lpstr>
      <vt:lpstr>国税庁</vt:lpstr>
      <vt:lpstr>国税庁VLK</vt:lpstr>
      <vt:lpstr>住所分割読み込み</vt:lpstr>
      <vt:lpstr>新規登録と更新</vt:lpstr>
      <vt:lpstr>新規登録のみ</vt:lpstr>
      <vt:lpstr>人物</vt:lpstr>
      <vt:lpstr>人物Address</vt:lpstr>
      <vt:lpstr>人物Address選択肢</vt:lpstr>
      <vt:lpstr>人物City</vt:lpstr>
      <vt:lpstr>人物City選択肢</vt:lpstr>
      <vt:lpstr>人物Department</vt:lpstr>
      <vt:lpstr>人物Department選択肢</vt:lpstr>
      <vt:lpstr>人物Email</vt:lpstr>
      <vt:lpstr>人物Email選択肢</vt:lpstr>
      <vt:lpstr>人物Fax</vt:lpstr>
      <vt:lpstr>人物Fax選択肢</vt:lpstr>
      <vt:lpstr>人物FirstName</vt:lpstr>
      <vt:lpstr>人物FirstName選択肢</vt:lpstr>
      <vt:lpstr>人物FullName</vt:lpstr>
      <vt:lpstr>人物FullName選択肢</vt:lpstr>
      <vt:lpstr>人物LastName</vt:lpstr>
      <vt:lpstr>人物LastName選択肢</vt:lpstr>
      <vt:lpstr>人物MobilePhone</vt:lpstr>
      <vt:lpstr>人物MobilePhone選択肢</vt:lpstr>
      <vt:lpstr>人物Name</vt:lpstr>
      <vt:lpstr>人物Name選択肢</vt:lpstr>
      <vt:lpstr>人物Phone</vt:lpstr>
      <vt:lpstr>人物Phone選択肢</vt:lpstr>
      <vt:lpstr>人物PostalCode</vt:lpstr>
      <vt:lpstr>人物PostalCode選択肢</vt:lpstr>
      <vt:lpstr>人物State</vt:lpstr>
      <vt:lpstr>人物State選択肢</vt:lpstr>
      <vt:lpstr>人物Street</vt:lpstr>
      <vt:lpstr>人物Street選択肢</vt:lpstr>
      <vt:lpstr>人物Title</vt:lpstr>
      <vt:lpstr>人物Title選択肢</vt:lpstr>
      <vt:lpstr>人物Website</vt:lpstr>
      <vt:lpstr>人物Website選択肢</vt:lpstr>
      <vt:lpstr>帝国データバンク</vt:lpstr>
      <vt:lpstr>帝国データバンクVLK</vt:lpstr>
      <vt:lpstr>読み込み優先順位</vt:lpstr>
      <vt:lpstr>必須更新のみ</vt:lpstr>
      <vt:lpstr>必須新規登録と更新</vt:lpstr>
      <vt:lpstr>必須新規登録のみ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2007-09-02T06:33:04Z</dcterms:created>
  <dcterms:modified xsi:type="dcterms:W3CDTF">2024-03-28T09:39:30Z</dcterms:modified>
  <cp:category/>
  <cp:contentStatus/>
</cp:coreProperties>
</file>